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shu\Dropbox\KLU_teaching\CF\2024\Lec4_2024\"/>
    </mc:Choice>
  </mc:AlternateContent>
  <xr:revisionPtr revIDLastSave="0" documentId="13_ncr:1_{C3ABC8C7-3121-4E81-B327-901118270DAC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Net working capital" sheetId="2" r:id="rId1"/>
    <sheet name="HomeNet" sheetId="4" r:id="rId2"/>
    <sheet name="break-even sales" sheetId="5" r:id="rId3"/>
    <sheet name="Sensitivity Analysis" sheetId="6" r:id="rId4"/>
  </sheets>
  <definedNames>
    <definedName name="CIQWBGuid" hidden="1">"52203bb1-f393-445d-99a6-05183a6fd5f7"</definedName>
    <definedName name="CIQWBInfo" hidden="1">"{ ""CIQVersion"":""9.51.3510.3078""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45399.4452430556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olver_adj" localSheetId="2" hidden="1">'break-even sales'!$B$6</definedName>
    <definedName name="solver_adj" localSheetId="1" hidden="1">HomeNet!#REF!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ng" localSheetId="1" hidden="1">1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2147483647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2" hidden="1">1</definedName>
    <definedName name="solver_neg" localSheetId="1" hidden="1">1</definedName>
    <definedName name="solver_nod" localSheetId="2" hidden="1">2147483647</definedName>
    <definedName name="solver_nod" localSheetId="1" hidden="1">2147483647</definedName>
    <definedName name="solver_num" localSheetId="2" hidden="1">0</definedName>
    <definedName name="solver_num" localSheetId="1" hidden="1">0</definedName>
    <definedName name="solver_nwt" localSheetId="2" hidden="1">1</definedName>
    <definedName name="solver_nwt" localSheetId="1" hidden="1">1</definedName>
    <definedName name="solver_opt" localSheetId="2" hidden="1">'break-even sales'!$B$27</definedName>
    <definedName name="solver_opt" localSheetId="1" hidden="1">HomeNet!#REF!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bv" localSheetId="1" hidden="1">1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1</definedName>
    <definedName name="solver_scl" localSheetId="1" hidden="1">1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2147483647</definedName>
    <definedName name="solver_tim" localSheetId="1" hidden="1">2147483647</definedName>
    <definedName name="solver_tol" localSheetId="2" hidden="1">0.01</definedName>
    <definedName name="solver_tol" localSheetId="1" hidden="1">0.01</definedName>
    <definedName name="solver_typ" localSheetId="2" hidden="1">3</definedName>
    <definedName name="solver_typ" localSheetId="1" hidden="1">3</definedName>
    <definedName name="solver_val" localSheetId="2" hidden="1">0</definedName>
    <definedName name="solver_val" localSheetId="1" hidden="1">0</definedName>
    <definedName name="solver_ver" localSheetId="2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6" l="1"/>
  <c r="S15" i="6" s="1"/>
  <c r="R15" i="6"/>
  <c r="T14" i="6"/>
  <c r="S14" i="6" s="1"/>
  <c r="R14" i="6"/>
  <c r="L15" i="6"/>
  <c r="K15" i="6" s="1"/>
  <c r="J15" i="6"/>
  <c r="L14" i="6"/>
  <c r="J14" i="6"/>
  <c r="E24" i="6"/>
  <c r="F24" i="6"/>
  <c r="G24" i="6"/>
  <c r="B24" i="6"/>
  <c r="B23" i="6"/>
  <c r="E22" i="6"/>
  <c r="C22" i="6"/>
  <c r="G18" i="6"/>
  <c r="G19" i="6" s="1"/>
  <c r="F18" i="6"/>
  <c r="F22" i="6" s="1"/>
  <c r="E18" i="6"/>
  <c r="D18" i="6"/>
  <c r="D22" i="6" s="1"/>
  <c r="C18" i="6"/>
  <c r="B17" i="6"/>
  <c r="B19" i="6" s="1"/>
  <c r="B20" i="6" s="1"/>
  <c r="B21" i="6" s="1"/>
  <c r="B25" i="6" s="1"/>
  <c r="F16" i="6"/>
  <c r="E16" i="6"/>
  <c r="D16" i="6"/>
  <c r="C16" i="6"/>
  <c r="B49" i="5"/>
  <c r="K14" i="6" l="1"/>
  <c r="G22" i="6"/>
  <c r="G20" i="6"/>
  <c r="G21" i="6" s="1"/>
  <c r="G25" i="6" s="1"/>
  <c r="G33" i="5"/>
  <c r="B53" i="5"/>
  <c r="D42" i="5"/>
  <c r="E42" i="5"/>
  <c r="F42" i="5"/>
  <c r="C42" i="5"/>
  <c r="D41" i="5"/>
  <c r="E41" i="5"/>
  <c r="F41" i="5"/>
  <c r="C41" i="5"/>
  <c r="B51" i="5"/>
  <c r="G50" i="5"/>
  <c r="F50" i="5"/>
  <c r="E50" i="5"/>
  <c r="D50" i="5"/>
  <c r="C50" i="5"/>
  <c r="B50" i="5"/>
  <c r="G46" i="5"/>
  <c r="G47" i="5" s="1"/>
  <c r="G48" i="5" s="1"/>
  <c r="G49" i="5" s="1"/>
  <c r="F46" i="5"/>
  <c r="E46" i="5"/>
  <c r="D46" i="5"/>
  <c r="C46" i="5"/>
  <c r="B46" i="5"/>
  <c r="B47" i="5" s="1"/>
  <c r="B48" i="5" s="1"/>
  <c r="H3" i="5"/>
  <c r="C13" i="6"/>
  <c r="C14" i="6"/>
  <c r="D13" i="6"/>
  <c r="E13" i="6"/>
  <c r="F13" i="6"/>
  <c r="D14" i="6"/>
  <c r="E14" i="6"/>
  <c r="F14" i="6"/>
  <c r="C13" i="5"/>
  <c r="C14" i="5"/>
  <c r="D13" i="5"/>
  <c r="E13" i="5"/>
  <c r="F13" i="5"/>
  <c r="D14" i="5"/>
  <c r="E14" i="5"/>
  <c r="F14" i="5"/>
  <c r="C16" i="5"/>
  <c r="D16" i="5"/>
  <c r="E16" i="5"/>
  <c r="F16" i="5"/>
  <c r="B17" i="5"/>
  <c r="C18" i="5"/>
  <c r="C22" i="5" s="1"/>
  <c r="D18" i="5"/>
  <c r="D22" i="5" s="1"/>
  <c r="E18" i="5"/>
  <c r="E22" i="5" s="1"/>
  <c r="F18" i="5"/>
  <c r="G18" i="5"/>
  <c r="G19" i="5" s="1"/>
  <c r="B19" i="5"/>
  <c r="B20" i="5" s="1"/>
  <c r="B21" i="5" s="1"/>
  <c r="F22" i="5"/>
  <c r="B23" i="5"/>
  <c r="B24" i="5"/>
  <c r="C5" i="4"/>
  <c r="C9" i="4" s="1"/>
  <c r="D5" i="4"/>
  <c r="E5" i="4"/>
  <c r="E9" i="4" s="1"/>
  <c r="F5" i="4"/>
  <c r="F9" i="4" s="1"/>
  <c r="C8" i="4"/>
  <c r="D8" i="4"/>
  <c r="E8" i="4"/>
  <c r="F8" i="4"/>
  <c r="G8" i="4"/>
  <c r="B9" i="4"/>
  <c r="B11" i="4" s="1"/>
  <c r="B15" i="4" s="1"/>
  <c r="D9" i="4"/>
  <c r="D10" i="4" s="1"/>
  <c r="D11" i="4" s="1"/>
  <c r="D15" i="4" s="1"/>
  <c r="G9" i="4"/>
  <c r="B10" i="4"/>
  <c r="C12" i="4"/>
  <c r="D12" i="4"/>
  <c r="E12" i="4"/>
  <c r="F12" i="4"/>
  <c r="G12" i="4"/>
  <c r="B13" i="4"/>
  <c r="C20" i="4"/>
  <c r="C14" i="4"/>
  <c r="D20" i="4"/>
  <c r="D14" i="4" s="1"/>
  <c r="E20" i="4"/>
  <c r="E14" i="4"/>
  <c r="F20" i="4"/>
  <c r="F14" i="4" s="1"/>
  <c r="C30" i="4"/>
  <c r="D30" i="4"/>
  <c r="D34" i="4" s="1"/>
  <c r="E30" i="4"/>
  <c r="F30" i="4"/>
  <c r="B33" i="4"/>
  <c r="C33" i="4"/>
  <c r="C34" i="4" s="1"/>
  <c r="D33" i="4"/>
  <c r="E33" i="4"/>
  <c r="E34" i="4" s="1"/>
  <c r="F33" i="4"/>
  <c r="G33" i="4"/>
  <c r="B34" i="4"/>
  <c r="B35" i="4" s="1"/>
  <c r="B36" i="4" s="1"/>
  <c r="B40" i="4" s="1"/>
  <c r="F34" i="4"/>
  <c r="G34" i="4"/>
  <c r="G35" i="4" s="1"/>
  <c r="B37" i="4"/>
  <c r="C37" i="4"/>
  <c r="D37" i="4"/>
  <c r="E37" i="4"/>
  <c r="F37" i="4"/>
  <c r="G37" i="4"/>
  <c r="B38" i="4"/>
  <c r="C45" i="4"/>
  <c r="C39" i="4" s="1"/>
  <c r="D45" i="4"/>
  <c r="D39" i="4"/>
  <c r="E45" i="4"/>
  <c r="E39" i="4" s="1"/>
  <c r="F45" i="4"/>
  <c r="F39" i="4" s="1"/>
  <c r="C7" i="2"/>
  <c r="C8" i="2" s="1"/>
  <c r="D7" i="2"/>
  <c r="E7" i="2"/>
  <c r="E8" i="2" s="1"/>
  <c r="F7" i="2"/>
  <c r="F8" i="2" s="1"/>
  <c r="G7" i="2"/>
  <c r="G8" i="2" s="1"/>
  <c r="D8" i="2"/>
  <c r="C3" i="6" l="1"/>
  <c r="C15" i="6"/>
  <c r="C19" i="6" s="1"/>
  <c r="F15" i="6"/>
  <c r="F19" i="6" s="1"/>
  <c r="F20" i="6" s="1"/>
  <c r="F21" i="6" s="1"/>
  <c r="F25" i="6" s="1"/>
  <c r="E15" i="6"/>
  <c r="E19" i="6" s="1"/>
  <c r="D15" i="6"/>
  <c r="D19" i="6" s="1"/>
  <c r="D20" i="6" s="1"/>
  <c r="D21" i="6" s="1"/>
  <c r="C43" i="5"/>
  <c r="C47" i="5" s="1"/>
  <c r="C48" i="5" s="1"/>
  <c r="C33" i="5"/>
  <c r="C52" i="5" s="1"/>
  <c r="E43" i="5"/>
  <c r="E47" i="5" s="1"/>
  <c r="E48" i="5" s="1"/>
  <c r="E49" i="5" s="1"/>
  <c r="F43" i="5"/>
  <c r="F47" i="5" s="1"/>
  <c r="F48" i="5" s="1"/>
  <c r="F49" i="5" s="1"/>
  <c r="D33" i="5"/>
  <c r="E33" i="5"/>
  <c r="D43" i="5"/>
  <c r="D47" i="5" s="1"/>
  <c r="D48" i="5" s="1"/>
  <c r="D49" i="5" s="1"/>
  <c r="F33" i="5"/>
  <c r="F3" i="5"/>
  <c r="G4" i="5" s="1"/>
  <c r="G24" i="5" s="1"/>
  <c r="E3" i="5"/>
  <c r="D3" i="5"/>
  <c r="F15" i="5"/>
  <c r="F19" i="5" s="1"/>
  <c r="F20" i="5" s="1"/>
  <c r="F21" i="5" s="1"/>
  <c r="B25" i="5"/>
  <c r="E15" i="5"/>
  <c r="E19" i="5" s="1"/>
  <c r="E20" i="5" s="1"/>
  <c r="E21" i="5" s="1"/>
  <c r="D15" i="5"/>
  <c r="D19" i="5" s="1"/>
  <c r="D20" i="5" s="1"/>
  <c r="D21" i="5" s="1"/>
  <c r="C3" i="5"/>
  <c r="C4" i="5" s="1"/>
  <c r="C24" i="5" s="1"/>
  <c r="C10" i="4"/>
  <c r="C11" i="4" s="1"/>
  <c r="C15" i="4" s="1"/>
  <c r="C35" i="4"/>
  <c r="C36" i="4"/>
  <c r="C40" i="4" s="1"/>
  <c r="G20" i="5"/>
  <c r="G21" i="5" s="1"/>
  <c r="E35" i="4"/>
  <c r="E36" i="4" s="1"/>
  <c r="E40" i="4" s="1"/>
  <c r="G11" i="4"/>
  <c r="G15" i="4" s="1"/>
  <c r="F11" i="4"/>
  <c r="F15" i="4" s="1"/>
  <c r="F10" i="4"/>
  <c r="D35" i="4"/>
  <c r="D36" i="4" s="1"/>
  <c r="D40" i="4" s="1"/>
  <c r="E10" i="4"/>
  <c r="E11" i="4" s="1"/>
  <c r="E15" i="4" s="1"/>
  <c r="F35" i="4"/>
  <c r="F36" i="4" s="1"/>
  <c r="F40" i="4" s="1"/>
  <c r="C15" i="5"/>
  <c r="C19" i="5" s="1"/>
  <c r="G39" i="4"/>
  <c r="G36" i="4"/>
  <c r="G10" i="4"/>
  <c r="G14" i="4"/>
  <c r="G22" i="5"/>
  <c r="E20" i="6" l="1"/>
  <c r="E21" i="6" s="1"/>
  <c r="E25" i="6" s="1"/>
  <c r="C20" i="6"/>
  <c r="C21" i="6" s="1"/>
  <c r="D24" i="6"/>
  <c r="D25" i="6" s="1"/>
  <c r="C24" i="6"/>
  <c r="E52" i="5"/>
  <c r="E53" i="5" s="1"/>
  <c r="D52" i="5"/>
  <c r="D53" i="5" s="1"/>
  <c r="F52" i="5"/>
  <c r="F53" i="5" s="1"/>
  <c r="G52" i="5"/>
  <c r="G53" i="5" s="1"/>
  <c r="C49" i="5"/>
  <c r="C53" i="5" s="1"/>
  <c r="F4" i="5"/>
  <c r="F24" i="5" s="1"/>
  <c r="F25" i="5" s="1"/>
  <c r="E4" i="5"/>
  <c r="E24" i="5" s="1"/>
  <c r="E25" i="5" s="1"/>
  <c r="G25" i="5"/>
  <c r="D4" i="5"/>
  <c r="D24" i="5" s="1"/>
  <c r="D25" i="5" s="1"/>
  <c r="B17" i="4"/>
  <c r="C20" i="5"/>
  <c r="C21" i="5" s="1"/>
  <c r="C25" i="5" s="1"/>
  <c r="G40" i="4"/>
  <c r="B42" i="4" s="1"/>
  <c r="C25" i="6" l="1"/>
  <c r="B27" i="6" s="1"/>
  <c r="R3" i="6" s="1"/>
  <c r="B55" i="5"/>
  <c r="B27" i="5"/>
  <c r="J3" i="6" l="1"/>
</calcChain>
</file>

<file path=xl/sharedStrings.xml><?xml version="1.0" encoding="utf-8"?>
<sst xmlns="http://schemas.openxmlformats.org/spreadsheetml/2006/main" count="139" uniqueCount="51">
  <si>
    <t>Year 1</t>
  </si>
  <si>
    <t>Depreciation</t>
  </si>
  <si>
    <t>EBIT</t>
  </si>
  <si>
    <t>Unlevered Net Income</t>
  </si>
  <si>
    <t>Cash</t>
  </si>
  <si>
    <t>Accounts Receivable</t>
  </si>
  <si>
    <t>Inventory</t>
  </si>
  <si>
    <t>Accounts Payable</t>
  </si>
  <si>
    <t>Calculate the cash flows associated with changes in working capital for the first five years of this investment.</t>
  </si>
  <si>
    <t>NWC</t>
  </si>
  <si>
    <t>Increase in NWC</t>
  </si>
  <si>
    <t>Year 2</t>
  </si>
  <si>
    <t>Year 3</t>
  </si>
  <si>
    <t>Year 4</t>
  </si>
  <si>
    <t>Year 5</t>
  </si>
  <si>
    <t>Outsourcing</t>
  </si>
  <si>
    <t>Year (in 000s)</t>
  </si>
  <si>
    <t>Revenues</t>
  </si>
  <si>
    <t>Costs of goods sold (COGS)</t>
  </si>
  <si>
    <t>Gross Profit</t>
  </si>
  <si>
    <t>Selling, General and Adminstrative</t>
  </si>
  <si>
    <t>R&amp;D</t>
  </si>
  <si>
    <t>Income Tax</t>
  </si>
  <si>
    <t>Capital Expenditure</t>
  </si>
  <si>
    <t>Free Cash Flow</t>
  </si>
  <si>
    <t>NPV</t>
  </si>
  <si>
    <t>MACRS</t>
  </si>
  <si>
    <t>MACRS depreciation rate</t>
  </si>
  <si>
    <t>Sensitivity Analysis</t>
  </si>
  <si>
    <t>Costs of capital</t>
  </si>
  <si>
    <t>Units</t>
  </si>
  <si>
    <t>Change of Units</t>
  </si>
  <si>
    <t>Change of costs of capital</t>
  </si>
  <si>
    <t>Low</t>
  </si>
  <si>
    <t>Difference</t>
  </si>
  <si>
    <t>High</t>
  </si>
  <si>
    <t>Football field chart</t>
  </si>
  <si>
    <t>HomeNet Project (NPV)</t>
  </si>
  <si>
    <t>NWC(Accounts receivables/payables is equal to 15% of sales/cost of goods sold)</t>
  </si>
  <si>
    <t>Change of NWC</t>
  </si>
  <si>
    <t>Sales Units</t>
  </si>
  <si>
    <t>Up-front R&amp;D</t>
  </si>
  <si>
    <t>Cost of capital/discount rate</t>
  </si>
  <si>
    <t>CapEx</t>
  </si>
  <si>
    <t>Price</t>
  </si>
  <si>
    <t>SGA</t>
  </si>
  <si>
    <t>Cost per unit</t>
  </si>
  <si>
    <t>tax rate</t>
  </si>
  <si>
    <t>Discount rate</t>
  </si>
  <si>
    <t>Break-even sales when NPV=0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</si>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</sst>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[$$-409]#,##0.00_ ;[Red]\-[$$-409]#,##0.00\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color rgb="FFFA7D00"/>
      <name val="Times New Roman"/>
      <family val="1"/>
    </font>
    <font>
      <sz val="12"/>
      <color theme="1"/>
      <name val="Times New Roman"/>
      <family val="1"/>
    </font>
    <font>
      <sz val="12"/>
      <color rgb="FF00B050"/>
      <name val="Times New Roman"/>
      <family val="1"/>
    </font>
    <font>
      <sz val="12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FF"/>
      <name val="Times New Roman"/>
      <family val="1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11"/>
      <color rgb="FFFF0000"/>
      <name val="Calibri"/>
      <family val="2"/>
    </font>
    <font>
      <b/>
      <sz val="10"/>
      <color rgb="FF9900FF"/>
      <name val="Arial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7030A0"/>
      <name val="Calibri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/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3" borderId="1" applyNumberFormat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2" borderId="0" xfId="0" applyFont="1" applyFill="1"/>
    <xf numFmtId="165" fontId="0" fillId="0" borderId="0" xfId="0" applyNumberFormat="1"/>
    <xf numFmtId="0" fontId="4" fillId="0" borderId="0" xfId="0" applyFont="1"/>
    <xf numFmtId="0" fontId="7" fillId="0" borderId="0" xfId="0" applyFont="1"/>
    <xf numFmtId="0" fontId="5" fillId="0" borderId="0" xfId="0" applyFont="1"/>
    <xf numFmtId="0" fontId="8" fillId="0" borderId="2" xfId="0" applyFont="1" applyBorder="1"/>
    <xf numFmtId="9" fontId="5" fillId="0" borderId="2" xfId="0" applyNumberFormat="1" applyFont="1" applyBorder="1"/>
    <xf numFmtId="10" fontId="5" fillId="0" borderId="2" xfId="0" applyNumberFormat="1" applyFont="1" applyBorder="1"/>
    <xf numFmtId="0" fontId="6" fillId="3" borderId="1" xfId="1"/>
    <xf numFmtId="0" fontId="0" fillId="0" borderId="3" xfId="0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9" fillId="0" borderId="8" xfId="0" applyFont="1" applyBorder="1"/>
    <xf numFmtId="2" fontId="10" fillId="0" borderId="0" xfId="0" applyNumberFormat="1" applyFont="1"/>
    <xf numFmtId="0" fontId="9" fillId="0" borderId="9" xfId="0" applyFont="1" applyBorder="1"/>
    <xf numFmtId="2" fontId="9" fillId="0" borderId="0" xfId="0" applyNumberFormat="1" applyFont="1"/>
    <xf numFmtId="0" fontId="9" fillId="0" borderId="4" xfId="0" applyFont="1" applyBorder="1"/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3" borderId="1" xfId="1" applyFont="1"/>
    <xf numFmtId="0" fontId="14" fillId="0" borderId="0" xfId="0" applyFont="1"/>
    <xf numFmtId="2" fontId="14" fillId="0" borderId="0" xfId="0" applyNumberFormat="1" applyFont="1"/>
    <xf numFmtId="0" fontId="12" fillId="4" borderId="5" xfId="0" applyFont="1" applyFill="1" applyBorder="1"/>
    <xf numFmtId="0" fontId="12" fillId="4" borderId="6" xfId="0" applyFont="1" applyFill="1" applyBorder="1"/>
    <xf numFmtId="0" fontId="12" fillId="4" borderId="8" xfId="0" applyFont="1" applyFill="1" applyBorder="1"/>
    <xf numFmtId="2" fontId="13" fillId="4" borderId="0" xfId="0" applyNumberFormat="1" applyFont="1" applyFill="1"/>
    <xf numFmtId="0" fontId="12" fillId="4" borderId="0" xfId="0" applyFont="1" applyFill="1"/>
    <xf numFmtId="0" fontId="12" fillId="4" borderId="9" xfId="0" applyFont="1" applyFill="1" applyBorder="1"/>
    <xf numFmtId="0" fontId="12" fillId="4" borderId="4" xfId="0" applyFont="1" applyFill="1" applyBorder="1"/>
    <xf numFmtId="0" fontId="16" fillId="0" borderId="11" xfId="0" applyFont="1" applyBorder="1" applyAlignment="1">
      <alignment wrapText="1"/>
    </xf>
    <xf numFmtId="0" fontId="12" fillId="0" borderId="11" xfId="0" applyFont="1" applyBorder="1" applyAlignment="1">
      <alignment vertical="center"/>
    </xf>
    <xf numFmtId="0" fontId="17" fillId="0" borderId="11" xfId="0" applyFont="1" applyBorder="1" applyAlignment="1">
      <alignment wrapText="1"/>
    </xf>
    <xf numFmtId="0" fontId="15" fillId="0" borderId="11" xfId="0" applyFont="1" applyBorder="1" applyAlignment="1">
      <alignment horizontal="right" wrapText="1"/>
    </xf>
    <xf numFmtId="0" fontId="18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20" fillId="0" borderId="11" xfId="0" applyFont="1" applyBorder="1" applyAlignment="1">
      <alignment horizontal="right" wrapText="1"/>
    </xf>
    <xf numFmtId="0" fontId="17" fillId="0" borderId="11" xfId="0" applyFont="1" applyBorder="1" applyAlignment="1">
      <alignment horizontal="right" wrapText="1"/>
    </xf>
    <xf numFmtId="0" fontId="21" fillId="0" borderId="0" xfId="0" applyFont="1"/>
    <xf numFmtId="0" fontId="22" fillId="0" borderId="0" xfId="0" applyFont="1"/>
    <xf numFmtId="0" fontId="23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right" wrapText="1"/>
    </xf>
    <xf numFmtId="164" fontId="0" fillId="0" borderId="0" xfId="0" applyNumberFormat="1"/>
    <xf numFmtId="0" fontId="25" fillId="0" borderId="0" xfId="0" applyFont="1"/>
    <xf numFmtId="0" fontId="2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164" fontId="5" fillId="0" borderId="0" xfId="0" applyNumberFormat="1" applyFon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/>
              <a:t>HomeNet’s NPV Under Worst-and Best-Case Parameter Assumptions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'Sensitivity Analysis'!$Q$14:$Q$15</c:f>
              <c:strCache>
                <c:ptCount val="2"/>
                <c:pt idx="0">
                  <c:v>Change of Units</c:v>
                </c:pt>
                <c:pt idx="1">
                  <c:v>Change of costs of capital</c:v>
                </c:pt>
              </c:strCache>
            </c:strRef>
          </c:cat>
          <c:val>
            <c:numRef>
              <c:f>'Sensitivity Analysis'!$R$14:$R$15</c:f>
              <c:numCache>
                <c:formatCode>0.00</c:formatCode>
                <c:ptCount val="2"/>
                <c:pt idx="0">
                  <c:v>4244.9615255176359</c:v>
                </c:pt>
                <c:pt idx="1">
                  <c:v>5847.440308883477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3-4E4D-A5B3-346A8F73F22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'Sensitivity Analysis'!$Q$14:$Q$15</c:f>
              <c:strCache>
                <c:ptCount val="2"/>
                <c:pt idx="0">
                  <c:v>Change of Units</c:v>
                </c:pt>
                <c:pt idx="1">
                  <c:v>Change of costs of capital</c:v>
                </c:pt>
              </c:strCache>
            </c:strRef>
          </c:cat>
          <c:val>
            <c:numRef>
              <c:f>'Sensitivity Analysis'!$S$14:$S$15</c:f>
              <c:numCache>
                <c:formatCode>0.00</c:formatCode>
                <c:ptCount val="2"/>
                <c:pt idx="0">
                  <c:v>6763.4839650145768</c:v>
                </c:pt>
                <c:pt idx="1">
                  <c:v>3079.4555191461441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3-4E4D-A5B3-346A8F73F223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'Sensitivity Analysis'!$Q$14:$Q$15</c:f>
              <c:strCache>
                <c:ptCount val="2"/>
                <c:pt idx="0">
                  <c:v>Change of Units</c:v>
                </c:pt>
                <c:pt idx="1">
                  <c:v>Change of costs of capital</c:v>
                </c:pt>
              </c:strCache>
            </c:strRef>
          </c:cat>
          <c:val>
            <c:numRef>
              <c:f>'Sensitivity Analysis'!$T$14:$T$15</c:f>
              <c:numCache>
                <c:formatCode>0.00</c:formatCode>
                <c:ptCount val="2"/>
                <c:pt idx="0">
                  <c:v>11008.445490532213</c:v>
                </c:pt>
                <c:pt idx="1">
                  <c:v>8926.895828029621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3-4E4D-A5B3-346A8F73F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7398464"/>
        <c:axId val="564905872"/>
      </c:barChart>
      <c:catAx>
        <c:axId val="84739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4905872"/>
        <c:crosses val="autoZero"/>
        <c:auto val="1"/>
        <c:lblAlgn val="r"/>
        <c:lblOffset val="100"/>
        <c:noMultiLvlLbl val="0"/>
      </c:catAx>
      <c:valAx>
        <c:axId val="56490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47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Football Field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'Sensitivity Analysis'!$J$13</c:f>
              <c:strCache>
                <c:ptCount val="1"/>
                <c:pt idx="0">
                  <c:v>Low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'Sensitivity Analysis'!$I$14:$I$15</c:f>
              <c:strCache>
                <c:ptCount val="2"/>
                <c:pt idx="0">
                  <c:v>Change of Units</c:v>
                </c:pt>
                <c:pt idx="1">
                  <c:v>Change of costs of capital</c:v>
                </c:pt>
              </c:strCache>
            </c:strRef>
          </c:cat>
          <c:val>
            <c:numRef>
              <c:f>'Sensitivity Analysis'!$J$14:$J$15</c:f>
              <c:numCache>
                <c:formatCode>General</c:formatCode>
                <c:ptCount val="2"/>
                <c:pt idx="0">
                  <c:v>4244.9615255176359</c:v>
                </c:pt>
                <c:pt idx="1">
                  <c:v>5847.440308883477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9-405F-B281-017544C2F3BA}"/>
            </c:ext>
          </c:extLst>
        </c:ser>
        <c:ser>
          <c:idx val="1"/>
          <c:order val="1"/>
          <c:tx>
            <c:strRef>
              <c:f>'Sensitivity Analysis'!$K$13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'Sensitivity Analysis'!$I$14:$I$15</c:f>
              <c:strCache>
                <c:ptCount val="2"/>
                <c:pt idx="0">
                  <c:v>Change of Units</c:v>
                </c:pt>
                <c:pt idx="1">
                  <c:v>Change of costs of capital</c:v>
                </c:pt>
              </c:strCache>
            </c:strRef>
          </c:cat>
          <c:val>
            <c:numRef>
              <c:f>'Sensitivity Analysis'!$K$14:$K$15</c:f>
              <c:numCache>
                <c:formatCode>General</c:formatCode>
                <c:ptCount val="2"/>
                <c:pt idx="0">
                  <c:v>6763.4839650145768</c:v>
                </c:pt>
                <c:pt idx="1">
                  <c:v>3079.4555191461441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9-405F-B281-017544C2F3BA}"/>
            </c:ext>
          </c:extLst>
        </c:ser>
        <c:ser>
          <c:idx val="2"/>
          <c:order val="2"/>
          <c:tx>
            <c:strRef>
              <c:f>'Sensitivity Analysis'!$L$13</c:f>
              <c:strCache>
                <c:ptCount val="1"/>
                <c:pt idx="0">
                  <c:v>High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'Sensitivity Analysis'!$I$14:$I$15</c:f>
              <c:strCache>
                <c:ptCount val="2"/>
                <c:pt idx="0">
                  <c:v>Change of Units</c:v>
                </c:pt>
                <c:pt idx="1">
                  <c:v>Change of costs of capital</c:v>
                </c:pt>
              </c:strCache>
            </c:strRef>
          </c:cat>
          <c:val>
            <c:numRef>
              <c:f>'Sensitivity Analysis'!$L$14:$L$15</c:f>
              <c:numCache>
                <c:formatCode>General</c:formatCode>
                <c:ptCount val="2"/>
                <c:pt idx="0">
                  <c:v>11008.445490532213</c:v>
                </c:pt>
                <c:pt idx="1">
                  <c:v>8926.895828029621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9-405F-B281-017544C2F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6221968"/>
        <c:axId val="946222448"/>
      </c:barChart>
      <c:catAx>
        <c:axId val="946221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22448"/>
        <c:crosses val="autoZero"/>
        <c:auto val="1"/>
        <c:lblAlgn val="ctr"/>
        <c:lblOffset val="100"/>
        <c:noMultiLvlLbl val="0"/>
      </c:catAx>
      <c:valAx>
        <c:axId val="94622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2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474978</xdr:colOff>
      <xdr:row>14</xdr:row>
      <xdr:rowOff>179388</xdr:rowOff>
    </xdr:from>
    <xdr:to>
      <xdr:col>32</xdr:col>
      <xdr:colOff>265430</xdr:colOff>
      <xdr:row>22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5E08AF-98C4-4DC6-EE2D-0F255B371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6</xdr:row>
      <xdr:rowOff>133350</xdr:rowOff>
    </xdr:from>
    <xdr:to>
      <xdr:col>20</xdr:col>
      <xdr:colOff>695325</xdr:colOff>
      <xdr:row>6</xdr:row>
      <xdr:rowOff>133350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15100DC-CF31-13F6-416C-CDC6D463BFEF}"/>
            </a:ext>
          </a:extLst>
        </xdr:cNvPr>
        <xdr:cNvCxnSpPr/>
      </xdr:nvCxnSpPr>
      <xdr:spPr>
        <a:xfrm>
          <a:off x="8810625" y="1276350"/>
          <a:ext cx="2457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oneCellAnchor>
    <xdr:from>
      <xdr:col>17</xdr:col>
      <xdr:colOff>209550</xdr:colOff>
      <xdr:row>6</xdr:row>
      <xdr:rowOff>152400</xdr:rowOff>
    </xdr:from>
    <xdr:ext cx="725583" cy="25455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86C7868-1B0B-324E-C646-B1619A91510B}"/>
            </a:ext>
          </a:extLst>
        </xdr:cNvPr>
        <xdr:cNvSpPr txBox="1"/>
      </xdr:nvSpPr>
      <xdr:spPr>
        <a:xfrm>
          <a:off x="8601075" y="1295400"/>
          <a:ext cx="725583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low NPV</a:t>
          </a:r>
        </a:p>
      </xdr:txBody>
    </xdr:sp>
    <xdr:clientData/>
  </xdr:oneCellAnchor>
  <xdr:oneCellAnchor>
    <xdr:from>
      <xdr:col>20</xdr:col>
      <xdr:colOff>238125</xdr:colOff>
      <xdr:row>6</xdr:row>
      <xdr:rowOff>171450</xdr:rowOff>
    </xdr:from>
    <xdr:ext cx="780663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25C0917-4E36-4F9F-8D2F-46F28464420C}"/>
            </a:ext>
          </a:extLst>
        </xdr:cNvPr>
        <xdr:cNvSpPr txBox="1"/>
      </xdr:nvSpPr>
      <xdr:spPr>
        <a:xfrm>
          <a:off x="10810875" y="1314450"/>
          <a:ext cx="780663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high NPV</a:t>
          </a:r>
        </a:p>
      </xdr:txBody>
    </xdr:sp>
    <xdr:clientData/>
  </xdr:oneCellAnchor>
  <xdr:twoCellAnchor>
    <xdr:from>
      <xdr:col>21</xdr:col>
      <xdr:colOff>314325</xdr:colOff>
      <xdr:row>2</xdr:row>
      <xdr:rowOff>57150</xdr:rowOff>
    </xdr:from>
    <xdr:to>
      <xdr:col>21</xdr:col>
      <xdr:colOff>314325</xdr:colOff>
      <xdr:row>6</xdr:row>
      <xdr:rowOff>95250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01FAAB5-A778-4521-A85D-92D14FB8A783}"/>
            </a:ext>
          </a:extLst>
        </xdr:cNvPr>
        <xdr:cNvCxnSpPr/>
      </xdr:nvCxnSpPr>
      <xdr:spPr>
        <a:xfrm>
          <a:off x="11734800" y="438150"/>
          <a:ext cx="0" cy="800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oneCellAnchor>
    <xdr:from>
      <xdr:col>21</xdr:col>
      <xdr:colOff>381000</xdr:colOff>
      <xdr:row>1</xdr:row>
      <xdr:rowOff>152400</xdr:rowOff>
    </xdr:from>
    <xdr:ext cx="725583" cy="25455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AEF332E-48F2-4C1E-BE69-CA3F801581E7}"/>
            </a:ext>
          </a:extLst>
        </xdr:cNvPr>
        <xdr:cNvSpPr txBox="1"/>
      </xdr:nvSpPr>
      <xdr:spPr>
        <a:xfrm>
          <a:off x="11801475" y="342900"/>
          <a:ext cx="725583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low NPV</a:t>
          </a:r>
        </a:p>
      </xdr:txBody>
    </xdr:sp>
    <xdr:clientData/>
  </xdr:oneCellAnchor>
  <xdr:oneCellAnchor>
    <xdr:from>
      <xdr:col>21</xdr:col>
      <xdr:colOff>476250</xdr:colOff>
      <xdr:row>5</xdr:row>
      <xdr:rowOff>161925</xdr:rowOff>
    </xdr:from>
    <xdr:ext cx="780663" cy="25455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9A62D90-7A9C-4E43-A668-7EFE6062F475}"/>
            </a:ext>
          </a:extLst>
        </xdr:cNvPr>
        <xdr:cNvSpPr txBox="1"/>
      </xdr:nvSpPr>
      <xdr:spPr>
        <a:xfrm>
          <a:off x="18548350" y="1368425"/>
          <a:ext cx="780663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high NPV</a:t>
          </a:r>
        </a:p>
      </xdr:txBody>
    </xdr:sp>
    <xdr:clientData/>
  </xdr:oneCellAnchor>
  <xdr:twoCellAnchor>
    <xdr:from>
      <xdr:col>8</xdr:col>
      <xdr:colOff>349249</xdr:colOff>
      <xdr:row>15</xdr:row>
      <xdr:rowOff>107950</xdr:rowOff>
    </xdr:from>
    <xdr:to>
      <xdr:col>12</xdr:col>
      <xdr:colOff>542924</xdr:colOff>
      <xdr:row>25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BDAFA3-ED0E-B384-9398-462B03B448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643B2-D40B-4131-8BE6-6FDAB77EC8E0}">
  <dimension ref="A1:K8"/>
  <sheetViews>
    <sheetView workbookViewId="0">
      <selection activeCell="C8" sqref="C8"/>
    </sheetView>
  </sheetViews>
  <sheetFormatPr defaultRowHeight="14.5" x14ac:dyDescent="0.35"/>
  <cols>
    <col min="1" max="1" width="13.54296875" customWidth="1"/>
    <col min="2" max="2" width="14.36328125" customWidth="1"/>
    <col min="11" max="11" width="14.36328125" customWidth="1"/>
  </cols>
  <sheetData>
    <row r="1" spans="1:11" ht="15" x14ac:dyDescent="0.3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5.5" x14ac:dyDescent="0.35">
      <c r="A2" s="2"/>
      <c r="C2" t="s">
        <v>0</v>
      </c>
      <c r="D2" t="s">
        <v>11</v>
      </c>
      <c r="E2" t="s">
        <v>12</v>
      </c>
      <c r="F2" t="s">
        <v>13</v>
      </c>
      <c r="G2" t="s">
        <v>14</v>
      </c>
    </row>
    <row r="3" spans="1:11" x14ac:dyDescent="0.35">
      <c r="A3" t="s">
        <v>4</v>
      </c>
      <c r="C3">
        <v>6</v>
      </c>
      <c r="D3">
        <v>12</v>
      </c>
      <c r="E3">
        <v>15</v>
      </c>
      <c r="F3">
        <v>15</v>
      </c>
      <c r="G3">
        <v>15</v>
      </c>
    </row>
    <row r="4" spans="1:11" x14ac:dyDescent="0.35">
      <c r="A4" t="s">
        <v>5</v>
      </c>
      <c r="C4">
        <v>21</v>
      </c>
      <c r="D4">
        <v>22</v>
      </c>
      <c r="E4">
        <v>24</v>
      </c>
      <c r="F4">
        <v>24</v>
      </c>
      <c r="G4">
        <v>24</v>
      </c>
    </row>
    <row r="5" spans="1:11" x14ac:dyDescent="0.35">
      <c r="A5" t="s">
        <v>6</v>
      </c>
      <c r="C5">
        <v>5</v>
      </c>
      <c r="D5">
        <v>7</v>
      </c>
      <c r="E5">
        <v>10</v>
      </c>
      <c r="F5">
        <v>12</v>
      </c>
      <c r="G5">
        <v>13</v>
      </c>
    </row>
    <row r="6" spans="1:11" x14ac:dyDescent="0.35">
      <c r="A6" t="s">
        <v>7</v>
      </c>
      <c r="C6">
        <v>18</v>
      </c>
      <c r="D6">
        <v>22</v>
      </c>
      <c r="E6">
        <v>24</v>
      </c>
      <c r="F6">
        <v>25</v>
      </c>
      <c r="G6">
        <v>30</v>
      </c>
    </row>
    <row r="7" spans="1:11" s="3" customFormat="1" x14ac:dyDescent="0.35">
      <c r="A7" s="3" t="s">
        <v>9</v>
      </c>
      <c r="C7" s="3">
        <f>C3+C4+C5-C6</f>
        <v>14</v>
      </c>
      <c r="D7" s="3">
        <f t="shared" ref="D7:G7" si="0">D3+D4+D5-D6</f>
        <v>19</v>
      </c>
      <c r="E7" s="3">
        <f t="shared" si="0"/>
        <v>25</v>
      </c>
      <c r="F7" s="3">
        <f t="shared" si="0"/>
        <v>26</v>
      </c>
      <c r="G7" s="3">
        <f t="shared" si="0"/>
        <v>22</v>
      </c>
    </row>
    <row r="8" spans="1:11" s="3" customFormat="1" x14ac:dyDescent="0.35">
      <c r="A8" s="3" t="s">
        <v>10</v>
      </c>
      <c r="C8" s="3">
        <f>C7-B7</f>
        <v>14</v>
      </c>
      <c r="D8" s="3">
        <f t="shared" ref="D8:G8" si="1">D7-C7</f>
        <v>5</v>
      </c>
      <c r="E8" s="3">
        <f t="shared" si="1"/>
        <v>6</v>
      </c>
      <c r="F8" s="3">
        <f t="shared" si="1"/>
        <v>1</v>
      </c>
      <c r="G8" s="3">
        <f t="shared" si="1"/>
        <v>-4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A2F07-9F05-482E-8627-21B22F3F3259}">
  <dimension ref="A1:G45"/>
  <sheetViews>
    <sheetView topLeftCell="A29" zoomScale="110" zoomScaleNormal="110" workbookViewId="0">
      <selection activeCell="A19" sqref="A19:G45"/>
    </sheetView>
  </sheetViews>
  <sheetFormatPr defaultRowHeight="14.5" x14ac:dyDescent="0.35"/>
  <cols>
    <col min="1" max="1" width="47.90625" customWidth="1"/>
    <col min="2" max="2" width="16.90625" customWidth="1"/>
  </cols>
  <sheetData>
    <row r="1" spans="1:7" x14ac:dyDescent="0.35">
      <c r="A1" s="1" t="s">
        <v>15</v>
      </c>
    </row>
    <row r="2" spans="1:7" x14ac:dyDescent="0.35">
      <c r="A2" t="s">
        <v>16</v>
      </c>
      <c r="B2">
        <v>0</v>
      </c>
      <c r="C2">
        <v>1</v>
      </c>
      <c r="D2">
        <v>2</v>
      </c>
      <c r="E2">
        <v>3</v>
      </c>
      <c r="F2">
        <v>4</v>
      </c>
      <c r="G2">
        <v>5</v>
      </c>
    </row>
    <row r="3" spans="1:7" x14ac:dyDescent="0.35">
      <c r="A3" t="s">
        <v>17</v>
      </c>
      <c r="C3">
        <v>23500</v>
      </c>
      <c r="D3">
        <v>23500</v>
      </c>
      <c r="E3">
        <v>23500</v>
      </c>
      <c r="F3">
        <v>23500</v>
      </c>
    </row>
    <row r="4" spans="1:7" x14ac:dyDescent="0.35">
      <c r="A4" t="s">
        <v>18</v>
      </c>
      <c r="C4">
        <v>9500</v>
      </c>
      <c r="D4">
        <v>9500</v>
      </c>
      <c r="E4">
        <v>9500</v>
      </c>
      <c r="F4">
        <v>9500</v>
      </c>
    </row>
    <row r="5" spans="1:7" x14ac:dyDescent="0.35">
      <c r="A5" t="s">
        <v>19</v>
      </c>
      <c r="C5">
        <f>C3-C4</f>
        <v>14000</v>
      </c>
      <c r="D5">
        <f t="shared" ref="D5:F5" si="0">D3-D4</f>
        <v>14000</v>
      </c>
      <c r="E5">
        <f t="shared" si="0"/>
        <v>14000</v>
      </c>
      <c r="F5">
        <f t="shared" si="0"/>
        <v>14000</v>
      </c>
    </row>
    <row r="6" spans="1:7" x14ac:dyDescent="0.35">
      <c r="A6" t="s">
        <v>20</v>
      </c>
      <c r="C6">
        <v>3000</v>
      </c>
      <c r="D6">
        <v>3000</v>
      </c>
      <c r="E6">
        <v>3000</v>
      </c>
      <c r="F6">
        <v>3000</v>
      </c>
    </row>
    <row r="7" spans="1:7" x14ac:dyDescent="0.35">
      <c r="A7" t="s">
        <v>21</v>
      </c>
      <c r="B7">
        <v>15000</v>
      </c>
    </row>
    <row r="8" spans="1:7" x14ac:dyDescent="0.35">
      <c r="A8" t="s">
        <v>1</v>
      </c>
      <c r="C8">
        <f>7500/5</f>
        <v>1500</v>
      </c>
      <c r="D8">
        <f t="shared" ref="D8:G8" si="1">7500/5</f>
        <v>1500</v>
      </c>
      <c r="E8">
        <f t="shared" si="1"/>
        <v>1500</v>
      </c>
      <c r="F8">
        <f t="shared" si="1"/>
        <v>1500</v>
      </c>
      <c r="G8">
        <f t="shared" si="1"/>
        <v>1500</v>
      </c>
    </row>
    <row r="9" spans="1:7" x14ac:dyDescent="0.35">
      <c r="A9" t="s">
        <v>2</v>
      </c>
      <c r="B9">
        <f>B5-B6-B7-B8</f>
        <v>-15000</v>
      </c>
      <c r="C9">
        <f>C5-C6-C7-C8</f>
        <v>9500</v>
      </c>
      <c r="D9">
        <f t="shared" ref="D9:G9" si="2">D5-D6-D7-D8</f>
        <v>9500</v>
      </c>
      <c r="E9">
        <f t="shared" si="2"/>
        <v>9500</v>
      </c>
      <c r="F9">
        <f t="shared" si="2"/>
        <v>9500</v>
      </c>
      <c r="G9">
        <f t="shared" si="2"/>
        <v>-1500</v>
      </c>
    </row>
    <row r="10" spans="1:7" x14ac:dyDescent="0.35">
      <c r="A10" t="s">
        <v>22</v>
      </c>
      <c r="B10">
        <f>B9*0.2</f>
        <v>-3000</v>
      </c>
      <c r="C10">
        <f t="shared" ref="C10:G10" si="3">C9*0.2</f>
        <v>1900</v>
      </c>
      <c r="D10">
        <f t="shared" si="3"/>
        <v>1900</v>
      </c>
      <c r="E10">
        <f t="shared" si="3"/>
        <v>1900</v>
      </c>
      <c r="F10">
        <f t="shared" si="3"/>
        <v>1900</v>
      </c>
      <c r="G10">
        <f t="shared" si="3"/>
        <v>-300</v>
      </c>
    </row>
    <row r="11" spans="1:7" x14ac:dyDescent="0.35">
      <c r="A11" t="s">
        <v>3</v>
      </c>
      <c r="B11">
        <f>B9-B10</f>
        <v>-12000</v>
      </c>
      <c r="C11">
        <f t="shared" ref="C11:G11" si="4">C9-C10</f>
        <v>7600</v>
      </c>
      <c r="D11">
        <f t="shared" si="4"/>
        <v>7600</v>
      </c>
      <c r="E11">
        <f t="shared" si="4"/>
        <v>7600</v>
      </c>
      <c r="F11">
        <f t="shared" si="4"/>
        <v>7600</v>
      </c>
      <c r="G11">
        <f t="shared" si="4"/>
        <v>-1200</v>
      </c>
    </row>
    <row r="12" spans="1:7" x14ac:dyDescent="0.35">
      <c r="A12" t="s">
        <v>1</v>
      </c>
      <c r="C12">
        <f>7500/5</f>
        <v>1500</v>
      </c>
      <c r="D12">
        <f t="shared" ref="D12:G12" si="5">7500/5</f>
        <v>1500</v>
      </c>
      <c r="E12">
        <f t="shared" si="5"/>
        <v>1500</v>
      </c>
      <c r="F12">
        <f t="shared" si="5"/>
        <v>1500</v>
      </c>
      <c r="G12">
        <f t="shared" si="5"/>
        <v>1500</v>
      </c>
    </row>
    <row r="13" spans="1:7" x14ac:dyDescent="0.35">
      <c r="A13" t="s">
        <v>23</v>
      </c>
      <c r="B13">
        <f>7500</f>
        <v>7500</v>
      </c>
    </row>
    <row r="14" spans="1:7" x14ac:dyDescent="0.35">
      <c r="A14" t="s">
        <v>10</v>
      </c>
      <c r="C14">
        <f>(C20-B20)</f>
        <v>2100</v>
      </c>
      <c r="D14">
        <f t="shared" ref="D14:G14" si="6">(D20-C20)</f>
        <v>0</v>
      </c>
      <c r="E14">
        <f t="shared" si="6"/>
        <v>0</v>
      </c>
      <c r="F14">
        <f t="shared" si="6"/>
        <v>0</v>
      </c>
      <c r="G14">
        <f t="shared" si="6"/>
        <v>-2100</v>
      </c>
    </row>
    <row r="15" spans="1:7" x14ac:dyDescent="0.35">
      <c r="A15" t="s">
        <v>24</v>
      </c>
      <c r="B15">
        <f>B11+B12-B13-B14</f>
        <v>-19500</v>
      </c>
      <c r="C15">
        <f t="shared" ref="C15:F15" si="7">C11+C12-C13-C14</f>
        <v>7000</v>
      </c>
      <c r="D15">
        <f t="shared" si="7"/>
        <v>9100</v>
      </c>
      <c r="E15">
        <f t="shared" si="7"/>
        <v>9100</v>
      </c>
      <c r="F15">
        <f t="shared" si="7"/>
        <v>9100</v>
      </c>
      <c r="G15">
        <f>G11+G12-G13-G14</f>
        <v>2400</v>
      </c>
    </row>
    <row r="17" spans="1:7" x14ac:dyDescent="0.35">
      <c r="A17" t="s">
        <v>25</v>
      </c>
      <c r="B17" s="4">
        <f>NPV(0.12,C15:G15)+B15</f>
        <v>7626.7035080249225</v>
      </c>
    </row>
    <row r="20" spans="1:7" x14ac:dyDescent="0.35">
      <c r="A20" t="s">
        <v>9</v>
      </c>
      <c r="C20">
        <f>(C3-C4)*0.15</f>
        <v>2100</v>
      </c>
      <c r="D20">
        <f t="shared" ref="D20:F20" si="8">(D3-D4)*0.15</f>
        <v>2100</v>
      </c>
      <c r="E20">
        <f t="shared" si="8"/>
        <v>2100</v>
      </c>
      <c r="F20">
        <f t="shared" si="8"/>
        <v>2100</v>
      </c>
    </row>
    <row r="24" spans="1:7" x14ac:dyDescent="0.35">
      <c r="A24" s="6" t="s">
        <v>26</v>
      </c>
      <c r="B24" s="7"/>
      <c r="C24" s="7"/>
      <c r="D24" s="7"/>
      <c r="E24" s="7"/>
      <c r="F24" s="7"/>
      <c r="G24" s="7"/>
    </row>
    <row r="25" spans="1:7" x14ac:dyDescent="0.35">
      <c r="A25" s="7" t="s">
        <v>27</v>
      </c>
      <c r="B25" s="7">
        <v>0</v>
      </c>
      <c r="C25" s="7">
        <v>1</v>
      </c>
      <c r="D25" s="7">
        <v>2</v>
      </c>
      <c r="E25" s="7">
        <v>3</v>
      </c>
      <c r="F25" s="7">
        <v>4</v>
      </c>
      <c r="G25" s="7">
        <v>5</v>
      </c>
    </row>
    <row r="26" spans="1:7" x14ac:dyDescent="0.35">
      <c r="A26" s="8"/>
      <c r="B26" s="9">
        <v>0.2</v>
      </c>
      <c r="C26" s="9">
        <v>0.32</v>
      </c>
      <c r="D26" s="10">
        <v>0.192</v>
      </c>
      <c r="E26" s="10">
        <v>0.1152</v>
      </c>
      <c r="F26" s="10">
        <v>0.1152</v>
      </c>
      <c r="G26" s="10">
        <v>5.7599999999999998E-2</v>
      </c>
    </row>
    <row r="27" spans="1:7" x14ac:dyDescent="0.35">
      <c r="A27" t="s">
        <v>16</v>
      </c>
      <c r="B27">
        <v>0</v>
      </c>
      <c r="C27">
        <v>1</v>
      </c>
      <c r="D27">
        <v>2</v>
      </c>
      <c r="E27">
        <v>3</v>
      </c>
      <c r="F27">
        <v>4</v>
      </c>
      <c r="G27">
        <v>5</v>
      </c>
    </row>
    <row r="28" spans="1:7" x14ac:dyDescent="0.35">
      <c r="A28" t="s">
        <v>17</v>
      </c>
      <c r="C28">
        <v>23500</v>
      </c>
      <c r="D28">
        <v>23500</v>
      </c>
      <c r="E28">
        <v>23500</v>
      </c>
      <c r="F28">
        <v>23500</v>
      </c>
    </row>
    <row r="29" spans="1:7" x14ac:dyDescent="0.35">
      <c r="A29" t="s">
        <v>18</v>
      </c>
      <c r="C29">
        <v>9500</v>
      </c>
      <c r="D29">
        <v>9500</v>
      </c>
      <c r="E29">
        <v>9500</v>
      </c>
      <c r="F29">
        <v>9500</v>
      </c>
    </row>
    <row r="30" spans="1:7" x14ac:dyDescent="0.35">
      <c r="A30" t="s">
        <v>19</v>
      </c>
      <c r="C30">
        <f>C28-C29</f>
        <v>14000</v>
      </c>
      <c r="D30">
        <f t="shared" ref="D30:F30" si="9">D28-D29</f>
        <v>14000</v>
      </c>
      <c r="E30">
        <f t="shared" si="9"/>
        <v>14000</v>
      </c>
      <c r="F30">
        <f t="shared" si="9"/>
        <v>14000</v>
      </c>
    </row>
    <row r="31" spans="1:7" x14ac:dyDescent="0.35">
      <c r="A31" t="s">
        <v>20</v>
      </c>
      <c r="C31">
        <v>3000</v>
      </c>
      <c r="D31">
        <v>3000</v>
      </c>
      <c r="E31">
        <v>3000</v>
      </c>
      <c r="F31">
        <v>3000</v>
      </c>
    </row>
    <row r="32" spans="1:7" x14ac:dyDescent="0.35">
      <c r="A32" t="s">
        <v>21</v>
      </c>
      <c r="B32">
        <v>15000</v>
      </c>
    </row>
    <row r="33" spans="1:7" x14ac:dyDescent="0.35">
      <c r="A33" t="s">
        <v>1</v>
      </c>
      <c r="B33" s="7">
        <f>7500*B26</f>
        <v>1500</v>
      </c>
      <c r="C33" s="7">
        <f t="shared" ref="C33:G33" si="10">7500*C26</f>
        <v>2400</v>
      </c>
      <c r="D33" s="7">
        <f t="shared" si="10"/>
        <v>1440</v>
      </c>
      <c r="E33" s="7">
        <f t="shared" si="10"/>
        <v>864</v>
      </c>
      <c r="F33" s="7">
        <f t="shared" si="10"/>
        <v>864</v>
      </c>
      <c r="G33" s="7">
        <f t="shared" si="10"/>
        <v>432</v>
      </c>
    </row>
    <row r="34" spans="1:7" x14ac:dyDescent="0.35">
      <c r="A34" t="s">
        <v>2</v>
      </c>
      <c r="B34">
        <f>B30-B31-B32-B33</f>
        <v>-16500</v>
      </c>
      <c r="C34">
        <f t="shared" ref="C34:G34" si="11">C30-C31-C32-C33</f>
        <v>8600</v>
      </c>
      <c r="D34">
        <f t="shared" si="11"/>
        <v>9560</v>
      </c>
      <c r="E34">
        <f t="shared" si="11"/>
        <v>10136</v>
      </c>
      <c r="F34">
        <f t="shared" si="11"/>
        <v>10136</v>
      </c>
      <c r="G34">
        <f t="shared" si="11"/>
        <v>-432</v>
      </c>
    </row>
    <row r="35" spans="1:7" x14ac:dyDescent="0.35">
      <c r="A35" t="s">
        <v>22</v>
      </c>
      <c r="B35">
        <f>B34*0.2</f>
        <v>-3300</v>
      </c>
      <c r="C35">
        <f t="shared" ref="C35:G35" si="12">C34*0.2</f>
        <v>1720</v>
      </c>
      <c r="D35">
        <f t="shared" si="12"/>
        <v>1912</v>
      </c>
      <c r="E35">
        <f t="shared" si="12"/>
        <v>2027.2</v>
      </c>
      <c r="F35">
        <f t="shared" si="12"/>
        <v>2027.2</v>
      </c>
      <c r="G35">
        <f t="shared" si="12"/>
        <v>-86.4</v>
      </c>
    </row>
    <row r="36" spans="1:7" x14ac:dyDescent="0.35">
      <c r="A36" t="s">
        <v>3</v>
      </c>
      <c r="B36">
        <f>B34-B35</f>
        <v>-13200</v>
      </c>
      <c r="C36">
        <f t="shared" ref="C36:G36" si="13">C34-C35</f>
        <v>6880</v>
      </c>
      <c r="D36">
        <f t="shared" si="13"/>
        <v>7648</v>
      </c>
      <c r="E36">
        <f t="shared" si="13"/>
        <v>8108.8</v>
      </c>
      <c r="F36">
        <f t="shared" si="13"/>
        <v>8108.8</v>
      </c>
      <c r="G36">
        <f t="shared" si="13"/>
        <v>-345.6</v>
      </c>
    </row>
    <row r="37" spans="1:7" x14ac:dyDescent="0.35">
      <c r="A37" t="s">
        <v>1</v>
      </c>
      <c r="B37" s="7">
        <f>7500*B26</f>
        <v>1500</v>
      </c>
      <c r="C37" s="7">
        <f t="shared" ref="C37:G37" si="14">7500*C26</f>
        <v>2400</v>
      </c>
      <c r="D37" s="7">
        <f t="shared" si="14"/>
        <v>1440</v>
      </c>
      <c r="E37" s="7">
        <f t="shared" si="14"/>
        <v>864</v>
      </c>
      <c r="F37" s="7">
        <f t="shared" si="14"/>
        <v>864</v>
      </c>
      <c r="G37" s="7">
        <f t="shared" si="14"/>
        <v>432</v>
      </c>
    </row>
    <row r="38" spans="1:7" x14ac:dyDescent="0.35">
      <c r="A38" t="s">
        <v>23</v>
      </c>
      <c r="B38">
        <f>7500</f>
        <v>7500</v>
      </c>
    </row>
    <row r="39" spans="1:7" x14ac:dyDescent="0.35">
      <c r="A39" t="s">
        <v>10</v>
      </c>
      <c r="C39">
        <f>(C45-B45)</f>
        <v>2100</v>
      </c>
      <c r="D39">
        <f t="shared" ref="D39" si="15">(D45-C45)</f>
        <v>0</v>
      </c>
      <c r="E39">
        <f t="shared" ref="E39" si="16">(E45-D45)</f>
        <v>0</v>
      </c>
      <c r="F39">
        <f t="shared" ref="F39" si="17">(F45-E45)</f>
        <v>0</v>
      </c>
      <c r="G39">
        <f t="shared" ref="G39" si="18">(G45-F45)</f>
        <v>-2100</v>
      </c>
    </row>
    <row r="40" spans="1:7" x14ac:dyDescent="0.35">
      <c r="A40" t="s">
        <v>24</v>
      </c>
      <c r="B40">
        <f>B36+B37-B38-B39</f>
        <v>-19200</v>
      </c>
      <c r="C40">
        <f t="shared" ref="C40:F40" si="19">C36+C37-C38-C39</f>
        <v>7180</v>
      </c>
      <c r="D40">
        <f t="shared" si="19"/>
        <v>9088</v>
      </c>
      <c r="E40">
        <f t="shared" si="19"/>
        <v>8972.7999999999993</v>
      </c>
      <c r="F40">
        <f t="shared" si="19"/>
        <v>8972.7999999999993</v>
      </c>
      <c r="G40">
        <f>G36+G37-G38-G39</f>
        <v>2186.4</v>
      </c>
    </row>
    <row r="42" spans="1:7" x14ac:dyDescent="0.35">
      <c r="A42" t="s">
        <v>25</v>
      </c>
      <c r="B42" s="4">
        <f>NPV(0.12,C40:G40)+B40</f>
        <v>7785.272743732141</v>
      </c>
    </row>
    <row r="45" spans="1:7" x14ac:dyDescent="0.35">
      <c r="A45" t="s">
        <v>9</v>
      </c>
      <c r="C45">
        <f>(C28-C29)*0.15</f>
        <v>2100</v>
      </c>
      <c r="D45">
        <f t="shared" ref="D45:F45" si="20">(D28-D29)*0.15</f>
        <v>2100</v>
      </c>
      <c r="E45">
        <f t="shared" si="20"/>
        <v>2100</v>
      </c>
      <c r="F45">
        <f t="shared" si="20"/>
        <v>2100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54AFD-C3FA-49A3-BB97-75FCB990AF4F}">
  <dimension ref="A1:H55"/>
  <sheetViews>
    <sheetView zoomScale="90" zoomScaleNormal="90" workbookViewId="0">
      <selection activeCell="B6" sqref="B6"/>
    </sheetView>
  </sheetViews>
  <sheetFormatPr defaultRowHeight="14.5" x14ac:dyDescent="0.35"/>
  <cols>
    <col min="1" max="1" width="24.54296875" customWidth="1"/>
    <col min="2" max="2" width="31.6328125" customWidth="1"/>
    <col min="3" max="3" width="10.54296875" customWidth="1"/>
    <col min="4" max="4" width="9.81640625" customWidth="1"/>
    <col min="5" max="6" width="11" customWidth="1"/>
    <col min="7" max="7" width="14.36328125" customWidth="1"/>
    <col min="8" max="8" width="28.36328125" customWidth="1"/>
  </cols>
  <sheetData>
    <row r="1" spans="1:8" ht="42.65" customHeight="1" thickBot="1" x14ac:dyDescent="0.4">
      <c r="A1" s="33" t="s">
        <v>37</v>
      </c>
      <c r="B1" s="34" t="s">
        <v>38</v>
      </c>
      <c r="C1" s="35"/>
      <c r="D1" s="35"/>
      <c r="E1" s="35"/>
      <c r="F1" s="35"/>
      <c r="G1" s="35"/>
    </row>
    <row r="2" spans="1:8" ht="15" thickBot="1" x14ac:dyDescent="0.4">
      <c r="A2" s="35"/>
      <c r="B2" s="36">
        <v>0</v>
      </c>
      <c r="C2" s="36">
        <v>1</v>
      </c>
      <c r="D2" s="36">
        <v>2</v>
      </c>
      <c r="E2" s="36">
        <v>3</v>
      </c>
      <c r="F2" s="36">
        <v>4</v>
      </c>
      <c r="G2" s="36">
        <v>5</v>
      </c>
      <c r="H2" t="s">
        <v>49</v>
      </c>
    </row>
    <row r="3" spans="1:8" s="7" customFormat="1" ht="15" thickBot="1" x14ac:dyDescent="0.4">
      <c r="A3" s="37" t="s">
        <v>9</v>
      </c>
      <c r="B3" s="36">
        <v>0</v>
      </c>
      <c r="C3" s="43">
        <f>0.15*C13-0.15*C14</f>
        <v>1619.5403914620624</v>
      </c>
      <c r="D3" s="43">
        <f t="shared" ref="D3:F3" si="0">0.15*D13-0.15*D14</f>
        <v>1619.5403914620624</v>
      </c>
      <c r="E3" s="43">
        <f t="shared" si="0"/>
        <v>1619.5403914620624</v>
      </c>
      <c r="F3" s="43">
        <f t="shared" si="0"/>
        <v>1619.5403914620624</v>
      </c>
      <c r="G3" s="36">
        <v>0</v>
      </c>
      <c r="H3" s="7">
        <f>B6</f>
        <v>77.120971022002976</v>
      </c>
    </row>
    <row r="4" spans="1:8" s="7" customFormat="1" ht="15" thickBot="1" x14ac:dyDescent="0.4">
      <c r="A4" s="38" t="s">
        <v>39</v>
      </c>
      <c r="B4" s="35"/>
      <c r="C4" s="35">
        <f>C3-B3</f>
        <v>1619.5403914620624</v>
      </c>
      <c r="D4" s="35">
        <f t="shared" ref="D4:G4" si="1">D3-C3</f>
        <v>0</v>
      </c>
      <c r="E4" s="35">
        <f t="shared" si="1"/>
        <v>0</v>
      </c>
      <c r="F4" s="35">
        <f t="shared" si="1"/>
        <v>0</v>
      </c>
      <c r="G4" s="35">
        <f t="shared" si="1"/>
        <v>-1619.5403914620624</v>
      </c>
    </row>
    <row r="5" spans="1:8" ht="15" thickBot="1" x14ac:dyDescent="0.4">
      <c r="A5" s="35"/>
      <c r="B5" s="35"/>
      <c r="C5" s="35"/>
      <c r="D5" s="35"/>
      <c r="E5" s="35"/>
      <c r="F5" s="35"/>
      <c r="G5" s="35"/>
    </row>
    <row r="6" spans="1:8" ht="26.5" thickBot="1" x14ac:dyDescent="0.4">
      <c r="A6" s="35" t="s">
        <v>40</v>
      </c>
      <c r="B6" s="39">
        <v>77.120971022002976</v>
      </c>
      <c r="C6" s="35" t="s">
        <v>41</v>
      </c>
      <c r="D6" s="40">
        <v>15000</v>
      </c>
      <c r="E6" s="35"/>
      <c r="F6" s="35"/>
      <c r="G6" s="35"/>
    </row>
    <row r="7" spans="1:8" ht="21" customHeight="1" thickBot="1" x14ac:dyDescent="0.4">
      <c r="A7" s="35" t="s">
        <v>48</v>
      </c>
      <c r="B7" s="44">
        <v>0.12</v>
      </c>
      <c r="C7" s="35" t="s">
        <v>43</v>
      </c>
      <c r="D7" s="40">
        <v>7500</v>
      </c>
      <c r="E7" s="35"/>
      <c r="F7" s="35"/>
      <c r="G7" s="35"/>
    </row>
    <row r="8" spans="1:8" ht="15" thickBot="1" x14ac:dyDescent="0.4">
      <c r="A8" s="35" t="s">
        <v>44</v>
      </c>
      <c r="B8" s="40">
        <v>235</v>
      </c>
      <c r="C8" s="35" t="s">
        <v>45</v>
      </c>
      <c r="D8" s="40">
        <v>3000</v>
      </c>
      <c r="E8" s="35"/>
      <c r="F8" s="35"/>
      <c r="G8" s="35"/>
    </row>
    <row r="9" spans="1:8" ht="16.75" customHeight="1" thickBot="1" x14ac:dyDescent="0.4">
      <c r="A9" s="35" t="s">
        <v>46</v>
      </c>
      <c r="B9" s="40">
        <v>95</v>
      </c>
      <c r="C9" s="35" t="s">
        <v>47</v>
      </c>
      <c r="D9" s="40">
        <v>0.2</v>
      </c>
      <c r="E9" s="35"/>
      <c r="F9" s="35"/>
      <c r="G9" s="35"/>
    </row>
    <row r="11" spans="1:8" x14ac:dyDescent="0.35">
      <c r="A11" s="1"/>
    </row>
    <row r="12" spans="1:8" x14ac:dyDescent="0.35">
      <c r="A12" t="s">
        <v>16</v>
      </c>
      <c r="B12">
        <v>0</v>
      </c>
      <c r="C12">
        <v>1</v>
      </c>
      <c r="D12">
        <v>2</v>
      </c>
      <c r="E12">
        <v>3</v>
      </c>
      <c r="F12">
        <v>4</v>
      </c>
      <c r="G12">
        <v>5</v>
      </c>
    </row>
    <row r="13" spans="1:8" x14ac:dyDescent="0.35">
      <c r="A13" t="s">
        <v>17</v>
      </c>
      <c r="C13" s="42">
        <f>235*$B$6</f>
        <v>18123.4281901707</v>
      </c>
      <c r="D13" s="42">
        <f t="shared" ref="D13:F13" si="2">235*$B$6</f>
        <v>18123.4281901707</v>
      </c>
      <c r="E13" s="42">
        <f t="shared" si="2"/>
        <v>18123.4281901707</v>
      </c>
      <c r="F13" s="42">
        <f t="shared" si="2"/>
        <v>18123.4281901707</v>
      </c>
    </row>
    <row r="14" spans="1:8" s="7" customFormat="1" x14ac:dyDescent="0.35">
      <c r="A14" t="s">
        <v>18</v>
      </c>
      <c r="B14"/>
      <c r="C14" s="42">
        <f>95*$B$6</f>
        <v>7326.4922470902829</v>
      </c>
      <c r="D14" s="42">
        <f t="shared" ref="D14:F14" si="3">95*$B$6</f>
        <v>7326.4922470902829</v>
      </c>
      <c r="E14" s="42">
        <f t="shared" si="3"/>
        <v>7326.4922470902829</v>
      </c>
      <c r="F14" s="42">
        <f t="shared" si="3"/>
        <v>7326.4922470902829</v>
      </c>
      <c r="G14"/>
    </row>
    <row r="15" spans="1:8" x14ac:dyDescent="0.35">
      <c r="A15" t="s">
        <v>19</v>
      </c>
      <c r="C15">
        <f>C13-C14</f>
        <v>10796.935943080418</v>
      </c>
      <c r="D15">
        <f t="shared" ref="D15:F15" si="4">D13-D14</f>
        <v>10796.935943080418</v>
      </c>
      <c r="E15">
        <f t="shared" si="4"/>
        <v>10796.935943080418</v>
      </c>
      <c r="F15">
        <f t="shared" si="4"/>
        <v>10796.935943080418</v>
      </c>
    </row>
    <row r="16" spans="1:8" x14ac:dyDescent="0.35">
      <c r="A16" t="s">
        <v>20</v>
      </c>
      <c r="C16">
        <f>$D$8</f>
        <v>3000</v>
      </c>
      <c r="D16">
        <f t="shared" ref="D16:F16" si="5">$D$8</f>
        <v>3000</v>
      </c>
      <c r="E16">
        <f t="shared" si="5"/>
        <v>3000</v>
      </c>
      <c r="F16">
        <f t="shared" si="5"/>
        <v>3000</v>
      </c>
    </row>
    <row r="17" spans="1:7" x14ac:dyDescent="0.35">
      <c r="A17" t="s">
        <v>21</v>
      </c>
      <c r="B17">
        <f>D6</f>
        <v>15000</v>
      </c>
    </row>
    <row r="18" spans="1:7" x14ac:dyDescent="0.35">
      <c r="A18" t="s">
        <v>1</v>
      </c>
      <c r="C18">
        <f>$D$7/5</f>
        <v>1500</v>
      </c>
      <c r="D18">
        <f t="shared" ref="D18:G18" si="6">$D$7/5</f>
        <v>1500</v>
      </c>
      <c r="E18">
        <f t="shared" si="6"/>
        <v>1500</v>
      </c>
      <c r="F18">
        <f t="shared" si="6"/>
        <v>1500</v>
      </c>
      <c r="G18">
        <f t="shared" si="6"/>
        <v>1500</v>
      </c>
    </row>
    <row r="19" spans="1:7" x14ac:dyDescent="0.35">
      <c r="A19" t="s">
        <v>2</v>
      </c>
      <c r="B19">
        <f>B15-B16-B17-B18</f>
        <v>-15000</v>
      </c>
      <c r="C19">
        <f t="shared" ref="C19:G19" si="7">C15-C16-C17-C18</f>
        <v>6296.9359430804179</v>
      </c>
      <c r="D19">
        <f t="shared" si="7"/>
        <v>6296.9359430804179</v>
      </c>
      <c r="E19">
        <f t="shared" si="7"/>
        <v>6296.9359430804179</v>
      </c>
      <c r="F19">
        <f t="shared" si="7"/>
        <v>6296.9359430804179</v>
      </c>
      <c r="G19">
        <f t="shared" si="7"/>
        <v>-1500</v>
      </c>
    </row>
    <row r="20" spans="1:7" x14ac:dyDescent="0.35">
      <c r="A20" t="s">
        <v>22</v>
      </c>
      <c r="B20">
        <f>$D$9*B19</f>
        <v>-3000</v>
      </c>
      <c r="C20">
        <f t="shared" ref="C20:F20" si="8">$D$9*C19</f>
        <v>1259.3871886160837</v>
      </c>
      <c r="D20">
        <f t="shared" si="8"/>
        <v>1259.3871886160837</v>
      </c>
      <c r="E20">
        <f t="shared" si="8"/>
        <v>1259.3871886160837</v>
      </c>
      <c r="F20">
        <f t="shared" si="8"/>
        <v>1259.3871886160837</v>
      </c>
      <c r="G20">
        <f>$D$9*G19</f>
        <v>-300</v>
      </c>
    </row>
    <row r="21" spans="1:7" x14ac:dyDescent="0.35">
      <c r="A21" t="s">
        <v>3</v>
      </c>
      <c r="B21">
        <f>B19-B20</f>
        <v>-12000</v>
      </c>
      <c r="C21">
        <f t="shared" ref="C21:G21" si="9">C19-C20</f>
        <v>5037.5487544643347</v>
      </c>
      <c r="D21">
        <f t="shared" si="9"/>
        <v>5037.5487544643347</v>
      </c>
      <c r="E21">
        <f t="shared" si="9"/>
        <v>5037.5487544643347</v>
      </c>
      <c r="F21">
        <f t="shared" si="9"/>
        <v>5037.5487544643347</v>
      </c>
      <c r="G21">
        <f t="shared" si="9"/>
        <v>-1200</v>
      </c>
    </row>
    <row r="22" spans="1:7" x14ac:dyDescent="0.35">
      <c r="A22" t="s">
        <v>1</v>
      </c>
      <c r="C22">
        <f t="shared" ref="C22:G22" si="10">C18</f>
        <v>1500</v>
      </c>
      <c r="D22">
        <f t="shared" si="10"/>
        <v>1500</v>
      </c>
      <c r="E22">
        <f t="shared" si="10"/>
        <v>1500</v>
      </c>
      <c r="F22">
        <f t="shared" si="10"/>
        <v>1500</v>
      </c>
      <c r="G22">
        <f t="shared" si="10"/>
        <v>1500</v>
      </c>
    </row>
    <row r="23" spans="1:7" x14ac:dyDescent="0.35">
      <c r="A23" t="s">
        <v>23</v>
      </c>
      <c r="B23">
        <f>D7</f>
        <v>7500</v>
      </c>
    </row>
    <row r="24" spans="1:7" x14ac:dyDescent="0.35">
      <c r="A24" t="s">
        <v>10</v>
      </c>
      <c r="B24">
        <f>B4</f>
        <v>0</v>
      </c>
      <c r="C24">
        <f t="shared" ref="C24:G24" si="11">C4</f>
        <v>1619.5403914620624</v>
      </c>
      <c r="D24">
        <f t="shared" si="11"/>
        <v>0</v>
      </c>
      <c r="E24">
        <f t="shared" si="11"/>
        <v>0</v>
      </c>
      <c r="F24">
        <f t="shared" si="11"/>
        <v>0</v>
      </c>
      <c r="G24">
        <f t="shared" si="11"/>
        <v>-1619.5403914620624</v>
      </c>
    </row>
    <row r="25" spans="1:7" x14ac:dyDescent="0.35">
      <c r="A25" t="s">
        <v>24</v>
      </c>
      <c r="B25">
        <f>B21+B22-B23-B24</f>
        <v>-19500</v>
      </c>
      <c r="C25">
        <f t="shared" ref="C25:G25" si="12">C21+C22-C23-C24</f>
        <v>4918.0083630022727</v>
      </c>
      <c r="D25">
        <f t="shared" si="12"/>
        <v>6537.5487544643347</v>
      </c>
      <c r="E25">
        <f t="shared" si="12"/>
        <v>6537.5487544643347</v>
      </c>
      <c r="F25">
        <f t="shared" si="12"/>
        <v>6537.5487544643347</v>
      </c>
      <c r="G25">
        <f t="shared" si="12"/>
        <v>1919.5403914620624</v>
      </c>
    </row>
    <row r="27" spans="1:7" x14ac:dyDescent="0.35">
      <c r="A27" t="s">
        <v>25</v>
      </c>
      <c r="B27" s="54">
        <f>B25+NPV(B7,C25:G25)</f>
        <v>1.2369127944111824E-10</v>
      </c>
    </row>
    <row r="31" spans="1:7" ht="15" thickBot="1" x14ac:dyDescent="0.4"/>
    <row r="32" spans="1:7" ht="15" thickBot="1" x14ac:dyDescent="0.4">
      <c r="A32" s="35"/>
      <c r="B32" s="36">
        <v>0</v>
      </c>
      <c r="C32" s="36">
        <v>1</v>
      </c>
      <c r="D32" s="36">
        <v>2</v>
      </c>
      <c r="E32" s="36">
        <v>3</v>
      </c>
      <c r="F32" s="36">
        <v>4</v>
      </c>
      <c r="G32" s="36">
        <v>5</v>
      </c>
    </row>
    <row r="33" spans="1:7" x14ac:dyDescent="0.35">
      <c r="A33" t="s">
        <v>9</v>
      </c>
      <c r="C33">
        <f>(C41-C42)*0.15</f>
        <v>2100</v>
      </c>
      <c r="D33">
        <f t="shared" ref="D33:G33" si="13">(D41-D42)*0.15</f>
        <v>2100</v>
      </c>
      <c r="E33">
        <f t="shared" si="13"/>
        <v>2100</v>
      </c>
      <c r="F33">
        <f t="shared" si="13"/>
        <v>2100</v>
      </c>
      <c r="G33">
        <f t="shared" si="13"/>
        <v>0</v>
      </c>
    </row>
    <row r="35" spans="1:7" x14ac:dyDescent="0.35">
      <c r="A35" t="s">
        <v>50</v>
      </c>
      <c r="B35" s="42">
        <v>100</v>
      </c>
    </row>
    <row r="37" spans="1:7" x14ac:dyDescent="0.35">
      <c r="A37" s="6" t="s">
        <v>26</v>
      </c>
      <c r="B37" s="7"/>
      <c r="C37" s="7"/>
      <c r="D37" s="7"/>
      <c r="E37" s="7"/>
      <c r="F37" s="7"/>
      <c r="G37" s="7"/>
    </row>
    <row r="38" spans="1:7" x14ac:dyDescent="0.35">
      <c r="A38" s="7" t="s">
        <v>27</v>
      </c>
      <c r="B38" s="7">
        <v>0</v>
      </c>
      <c r="C38" s="7">
        <v>1</v>
      </c>
      <c r="D38" s="7">
        <v>2</v>
      </c>
      <c r="E38" s="7">
        <v>3</v>
      </c>
      <c r="F38" s="7">
        <v>4</v>
      </c>
      <c r="G38" s="7">
        <v>5</v>
      </c>
    </row>
    <row r="39" spans="1:7" x14ac:dyDescent="0.35">
      <c r="A39" s="8"/>
      <c r="B39" s="9">
        <v>0.2</v>
      </c>
      <c r="C39" s="9">
        <v>0.32</v>
      </c>
      <c r="D39" s="10">
        <v>0.192</v>
      </c>
      <c r="E39" s="10">
        <v>0.1152</v>
      </c>
      <c r="F39" s="10">
        <v>0.1152</v>
      </c>
      <c r="G39" s="10">
        <v>5.7599999999999998E-2</v>
      </c>
    </row>
    <row r="40" spans="1:7" x14ac:dyDescent="0.35">
      <c r="A40" t="s">
        <v>16</v>
      </c>
      <c r="B40">
        <v>0</v>
      </c>
      <c r="C40">
        <v>1</v>
      </c>
      <c r="D40">
        <v>2</v>
      </c>
      <c r="E40">
        <v>3</v>
      </c>
      <c r="F40">
        <v>4</v>
      </c>
      <c r="G40">
        <v>5</v>
      </c>
    </row>
    <row r="41" spans="1:7" x14ac:dyDescent="0.35">
      <c r="A41" t="s">
        <v>17</v>
      </c>
      <c r="C41">
        <f>235*$B$35</f>
        <v>23500</v>
      </c>
      <c r="D41">
        <f t="shared" ref="D41:F41" si="14">235*$B$35</f>
        <v>23500</v>
      </c>
      <c r="E41">
        <f t="shared" si="14"/>
        <v>23500</v>
      </c>
      <c r="F41">
        <f t="shared" si="14"/>
        <v>23500</v>
      </c>
    </row>
    <row r="42" spans="1:7" x14ac:dyDescent="0.35">
      <c r="A42" t="s">
        <v>18</v>
      </c>
      <c r="C42">
        <f>95*$B$35</f>
        <v>9500</v>
      </c>
      <c r="D42">
        <f t="shared" ref="D42:F42" si="15">95*$B$35</f>
        <v>9500</v>
      </c>
      <c r="E42">
        <f t="shared" si="15"/>
        <v>9500</v>
      </c>
      <c r="F42">
        <f t="shared" si="15"/>
        <v>9500</v>
      </c>
    </row>
    <row r="43" spans="1:7" x14ac:dyDescent="0.35">
      <c r="A43" t="s">
        <v>19</v>
      </c>
      <c r="C43">
        <f>C41-C42</f>
        <v>14000</v>
      </c>
      <c r="D43">
        <f t="shared" ref="D43:F43" si="16">D41-D42</f>
        <v>14000</v>
      </c>
      <c r="E43">
        <f t="shared" si="16"/>
        <v>14000</v>
      </c>
      <c r="F43">
        <f t="shared" si="16"/>
        <v>14000</v>
      </c>
    </row>
    <row r="44" spans="1:7" x14ac:dyDescent="0.35">
      <c r="A44" t="s">
        <v>20</v>
      </c>
      <c r="C44">
        <v>3000</v>
      </c>
      <c r="D44">
        <v>3000</v>
      </c>
      <c r="E44">
        <v>3000</v>
      </c>
      <c r="F44">
        <v>3000</v>
      </c>
    </row>
    <row r="45" spans="1:7" x14ac:dyDescent="0.35">
      <c r="A45" t="s">
        <v>21</v>
      </c>
      <c r="B45">
        <v>15000</v>
      </c>
    </row>
    <row r="46" spans="1:7" x14ac:dyDescent="0.35">
      <c r="A46" t="s">
        <v>1</v>
      </c>
      <c r="B46" s="7">
        <f>7500*B39</f>
        <v>1500</v>
      </c>
      <c r="C46" s="7">
        <f t="shared" ref="C46:G46" si="17">7500*C39</f>
        <v>2400</v>
      </c>
      <c r="D46" s="7">
        <f t="shared" si="17"/>
        <v>1440</v>
      </c>
      <c r="E46" s="7">
        <f t="shared" si="17"/>
        <v>864</v>
      </c>
      <c r="F46" s="7">
        <f t="shared" si="17"/>
        <v>864</v>
      </c>
      <c r="G46" s="7">
        <f t="shared" si="17"/>
        <v>432</v>
      </c>
    </row>
    <row r="47" spans="1:7" x14ac:dyDescent="0.35">
      <c r="A47" t="s">
        <v>2</v>
      </c>
      <c r="B47">
        <f>B43-B44-B45-B46</f>
        <v>-16500</v>
      </c>
      <c r="C47">
        <f t="shared" ref="C47:G47" si="18">C43-C44-C45-C46</f>
        <v>8600</v>
      </c>
      <c r="D47">
        <f t="shared" si="18"/>
        <v>9560</v>
      </c>
      <c r="E47">
        <f t="shared" si="18"/>
        <v>10136</v>
      </c>
      <c r="F47">
        <f t="shared" si="18"/>
        <v>10136</v>
      </c>
      <c r="G47">
        <f t="shared" si="18"/>
        <v>-432</v>
      </c>
    </row>
    <row r="48" spans="1:7" x14ac:dyDescent="0.35">
      <c r="A48" t="s">
        <v>22</v>
      </c>
      <c r="B48">
        <f>B47*0.2</f>
        <v>-3300</v>
      </c>
      <c r="C48">
        <f t="shared" ref="C48:G48" si="19">C47*0.2</f>
        <v>1720</v>
      </c>
      <c r="D48">
        <f t="shared" si="19"/>
        <v>1912</v>
      </c>
      <c r="E48">
        <f t="shared" si="19"/>
        <v>2027.2</v>
      </c>
      <c r="F48">
        <f t="shared" si="19"/>
        <v>2027.2</v>
      </c>
      <c r="G48">
        <f t="shared" si="19"/>
        <v>-86.4</v>
      </c>
    </row>
    <row r="49" spans="1:7" x14ac:dyDescent="0.35">
      <c r="A49" t="s">
        <v>3</v>
      </c>
      <c r="B49">
        <f>B47-B48</f>
        <v>-13200</v>
      </c>
      <c r="C49">
        <f t="shared" ref="C49:G49" si="20">C47-C48</f>
        <v>6880</v>
      </c>
      <c r="D49">
        <f t="shared" si="20"/>
        <v>7648</v>
      </c>
      <c r="E49">
        <f t="shared" si="20"/>
        <v>8108.8</v>
      </c>
      <c r="F49">
        <f t="shared" si="20"/>
        <v>8108.8</v>
      </c>
      <c r="G49">
        <f t="shared" si="20"/>
        <v>-345.6</v>
      </c>
    </row>
    <row r="50" spans="1:7" x14ac:dyDescent="0.35">
      <c r="A50" t="s">
        <v>1</v>
      </c>
      <c r="B50" s="7">
        <f>7500*B39</f>
        <v>1500</v>
      </c>
      <c r="C50" s="7">
        <f t="shared" ref="C50:G50" si="21">7500*C39</f>
        <v>2400</v>
      </c>
      <c r="D50" s="7">
        <f t="shared" si="21"/>
        <v>1440</v>
      </c>
      <c r="E50" s="7">
        <f t="shared" si="21"/>
        <v>864</v>
      </c>
      <c r="F50" s="7">
        <f t="shared" si="21"/>
        <v>864</v>
      </c>
      <c r="G50" s="7">
        <f t="shared" si="21"/>
        <v>432</v>
      </c>
    </row>
    <row r="51" spans="1:7" x14ac:dyDescent="0.35">
      <c r="A51" t="s">
        <v>23</v>
      </c>
      <c r="B51">
        <f>7500</f>
        <v>7500</v>
      </c>
    </row>
    <row r="52" spans="1:7" x14ac:dyDescent="0.35">
      <c r="A52" t="s">
        <v>10</v>
      </c>
      <c r="C52">
        <f>C33-B33</f>
        <v>2100</v>
      </c>
      <c r="D52">
        <f t="shared" ref="D52:G52" si="22">D33-C33</f>
        <v>0</v>
      </c>
      <c r="E52">
        <f t="shared" si="22"/>
        <v>0</v>
      </c>
      <c r="F52">
        <f t="shared" si="22"/>
        <v>0</v>
      </c>
      <c r="G52">
        <f t="shared" si="22"/>
        <v>-2100</v>
      </c>
    </row>
    <row r="53" spans="1:7" x14ac:dyDescent="0.35">
      <c r="A53" t="s">
        <v>24</v>
      </c>
      <c r="B53">
        <f>B49+B50-B51-B52</f>
        <v>-19200</v>
      </c>
      <c r="C53">
        <f t="shared" ref="C53:F53" si="23">C49+C50-C51-C52</f>
        <v>7180</v>
      </c>
      <c r="D53">
        <f t="shared" si="23"/>
        <v>9088</v>
      </c>
      <c r="E53">
        <f t="shared" si="23"/>
        <v>8972.7999999999993</v>
      </c>
      <c r="F53">
        <f t="shared" si="23"/>
        <v>8972.7999999999993</v>
      </c>
      <c r="G53">
        <f>G49+G50-G51-G52</f>
        <v>2186.4</v>
      </c>
    </row>
    <row r="55" spans="1:7" x14ac:dyDescent="0.35">
      <c r="A55" t="s">
        <v>25</v>
      </c>
      <c r="B55" s="4">
        <f>NPV(0.12,C53:G53)+B53</f>
        <v>7785.272743732141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42D5-B28E-484D-AB0E-34286426B402}">
  <dimension ref="A1:U27"/>
  <sheetViews>
    <sheetView tabSelected="1" topLeftCell="A6" workbookViewId="0">
      <selection activeCell="Q13" sqref="Q13:T15"/>
    </sheetView>
  </sheetViews>
  <sheetFormatPr defaultRowHeight="14.5" x14ac:dyDescent="0.35"/>
  <cols>
    <col min="1" max="1" width="21.08984375" customWidth="1"/>
    <col min="2" max="2" width="18.54296875" customWidth="1"/>
    <col min="8" max="8" width="14.90625" customWidth="1"/>
    <col min="9" max="9" width="27.81640625" customWidth="1"/>
    <col min="11" max="11" width="13" customWidth="1"/>
    <col min="17" max="17" width="22.08984375" customWidth="1"/>
    <col min="18" max="18" width="9.54296875" bestFit="1" customWidth="1"/>
    <col min="19" max="19" width="11.08984375" customWidth="1"/>
    <col min="20" max="20" width="12" customWidth="1"/>
    <col min="21" max="21" width="12.6328125" customWidth="1"/>
  </cols>
  <sheetData>
    <row r="1" spans="1:21" ht="31" thickBot="1" x14ac:dyDescent="0.4">
      <c r="A1" s="33" t="s">
        <v>37</v>
      </c>
      <c r="B1" s="34" t="s">
        <v>38</v>
      </c>
      <c r="C1" s="35"/>
      <c r="D1" s="35"/>
      <c r="E1" s="35"/>
      <c r="F1" s="35"/>
      <c r="G1" s="35"/>
      <c r="I1" s="23" t="s">
        <v>28</v>
      </c>
      <c r="J1" s="5"/>
      <c r="K1" s="5"/>
      <c r="L1" s="5"/>
      <c r="M1" s="5"/>
      <c r="Q1" s="11" t="s">
        <v>28</v>
      </c>
      <c r="R1" s="13"/>
      <c r="S1" s="13"/>
      <c r="T1" s="13"/>
      <c r="U1" s="13"/>
    </row>
    <row r="2" spans="1:21" ht="16" thickBot="1" x14ac:dyDescent="0.4">
      <c r="A2" s="35"/>
      <c r="B2" s="36">
        <v>0</v>
      </c>
      <c r="C2" s="36">
        <v>1</v>
      </c>
      <c r="D2" s="36">
        <v>2</v>
      </c>
      <c r="E2" s="36">
        <v>3</v>
      </c>
      <c r="F2" s="36">
        <v>4</v>
      </c>
      <c r="G2" s="36">
        <v>5</v>
      </c>
      <c r="I2" s="26"/>
      <c r="J2" s="27"/>
      <c r="K2" s="52" t="s">
        <v>29</v>
      </c>
      <c r="L2" s="52"/>
      <c r="M2" s="53"/>
      <c r="Q2" s="14"/>
      <c r="R2" s="15"/>
      <c r="S2" s="48" t="s">
        <v>29</v>
      </c>
      <c r="T2" s="48"/>
      <c r="U2" s="49"/>
    </row>
    <row r="3" spans="1:21" ht="16" thickBot="1" x14ac:dyDescent="0.4">
      <c r="A3" s="37" t="s">
        <v>9</v>
      </c>
      <c r="B3" s="36">
        <v>0</v>
      </c>
      <c r="C3" s="36">
        <f>0.15*C13-0.15*C14</f>
        <v>2100</v>
      </c>
      <c r="D3" s="36">
        <v>2100</v>
      </c>
      <c r="E3" s="36">
        <v>2100</v>
      </c>
      <c r="F3" s="36">
        <v>2100</v>
      </c>
      <c r="G3" s="36">
        <v>0</v>
      </c>
      <c r="I3" s="28"/>
      <c r="J3" s="29">
        <f>B27</f>
        <v>7626.7035080249225</v>
      </c>
      <c r="K3" s="30">
        <v>0.15</v>
      </c>
      <c r="L3" s="30">
        <v>0.12</v>
      </c>
      <c r="M3" s="31">
        <v>0.1</v>
      </c>
      <c r="Q3" s="16"/>
      <c r="R3" s="17">
        <f>B27</f>
        <v>7626.7035080249225</v>
      </c>
      <c r="S3" s="13">
        <v>0.15</v>
      </c>
      <c r="T3" s="13">
        <v>0.12</v>
      </c>
      <c r="U3" s="18">
        <v>0.1</v>
      </c>
    </row>
    <row r="4" spans="1:21" ht="16" thickBot="1" x14ac:dyDescent="0.4">
      <c r="A4" s="38" t="s">
        <v>39</v>
      </c>
      <c r="B4" s="35"/>
      <c r="C4" s="35"/>
      <c r="D4" s="35"/>
      <c r="E4" s="35"/>
      <c r="F4" s="35"/>
      <c r="G4" s="35"/>
      <c r="I4" s="50" t="s">
        <v>30</v>
      </c>
      <c r="J4" s="30">
        <v>90</v>
      </c>
      <c r="K4">
        <f t="dataTable" ref="K4:M6" dt2D="1" dtr="1" r1="B7" r2="B6" ca="1"/>
        <v>2673.6830681646461</v>
      </c>
      <c r="L4">
        <v>4244.9615255176359</v>
      </c>
      <c r="M4">
        <v>5394.0019000192442</v>
      </c>
      <c r="Q4" s="21" t="s">
        <v>30</v>
      </c>
      <c r="R4" s="13">
        <v>90</v>
      </c>
      <c r="S4">
        <f t="dataTable" ref="S4:U6" dt2D="1" dtr="1" r1="B7" r2="B6"/>
        <v>2673.6830681646461</v>
      </c>
      <c r="T4">
        <v>4244.9615255176359</v>
      </c>
      <c r="U4">
        <v>5394.0019000192442</v>
      </c>
    </row>
    <row r="5" spans="1:21" ht="16" thickBot="1" x14ac:dyDescent="0.4">
      <c r="A5" s="35"/>
      <c r="B5" s="35"/>
      <c r="C5" s="35"/>
      <c r="D5" s="35"/>
      <c r="E5" s="35"/>
      <c r="F5" s="35"/>
      <c r="G5" s="35"/>
      <c r="I5" s="50"/>
      <c r="J5" s="30">
        <v>100</v>
      </c>
      <c r="K5">
        <v>5847.440308883477</v>
      </c>
      <c r="L5" s="46">
        <v>7626.7035080249225</v>
      </c>
      <c r="M5">
        <v>8926.895828029621</v>
      </c>
      <c r="Q5" s="21"/>
      <c r="R5" s="13">
        <v>100</v>
      </c>
      <c r="S5">
        <v>5847.440308883477</v>
      </c>
      <c r="T5" s="46">
        <v>7626.7035080249225</v>
      </c>
      <c r="U5">
        <v>8926.895828029621</v>
      </c>
    </row>
    <row r="6" spans="1:21" ht="26.5" thickBot="1" x14ac:dyDescent="0.4">
      <c r="A6" s="35" t="s">
        <v>40</v>
      </c>
      <c r="B6" s="39">
        <v>100</v>
      </c>
      <c r="C6" s="35" t="s">
        <v>41</v>
      </c>
      <c r="D6" s="40">
        <v>15000</v>
      </c>
      <c r="E6" s="35"/>
      <c r="F6" s="35"/>
      <c r="G6" s="35"/>
      <c r="I6" s="51"/>
      <c r="J6" s="32">
        <v>110</v>
      </c>
      <c r="K6">
        <v>9021.1975496023188</v>
      </c>
      <c r="L6">
        <v>11008.445490532213</v>
      </c>
      <c r="M6">
        <v>12459.789756040009</v>
      </c>
      <c r="Q6" s="22"/>
      <c r="R6" s="20">
        <v>110</v>
      </c>
      <c r="S6">
        <v>9021.1975496023188</v>
      </c>
      <c r="T6">
        <v>11008.445490532213</v>
      </c>
      <c r="U6">
        <v>12459.789756040009</v>
      </c>
    </row>
    <row r="7" spans="1:21" ht="26.5" thickBot="1" x14ac:dyDescent="0.4">
      <c r="A7" s="35" t="s">
        <v>42</v>
      </c>
      <c r="B7" s="39">
        <v>0.12</v>
      </c>
      <c r="C7" s="35" t="s">
        <v>43</v>
      </c>
      <c r="D7" s="40">
        <v>7500</v>
      </c>
      <c r="E7" s="35"/>
      <c r="F7" s="35"/>
      <c r="G7" s="35"/>
    </row>
    <row r="8" spans="1:21" ht="15" thickBot="1" x14ac:dyDescent="0.4">
      <c r="A8" s="35" t="s">
        <v>44</v>
      </c>
      <c r="B8" s="40">
        <v>235</v>
      </c>
      <c r="C8" s="35" t="s">
        <v>45</v>
      </c>
      <c r="D8" s="40">
        <v>3000</v>
      </c>
      <c r="E8" s="35"/>
      <c r="F8" s="35"/>
      <c r="G8" s="35"/>
    </row>
    <row r="9" spans="1:21" ht="15" thickBot="1" x14ac:dyDescent="0.4">
      <c r="A9" s="35" t="s">
        <v>46</v>
      </c>
      <c r="B9" s="40">
        <v>95</v>
      </c>
      <c r="C9" s="35" t="s">
        <v>47</v>
      </c>
      <c r="D9" s="40">
        <v>0.2</v>
      </c>
      <c r="E9" s="35"/>
      <c r="F9" s="35"/>
      <c r="G9" s="35"/>
    </row>
    <row r="11" spans="1:21" x14ac:dyDescent="0.35">
      <c r="A11" s="1"/>
    </row>
    <row r="12" spans="1:21" x14ac:dyDescent="0.35">
      <c r="A12" t="s">
        <v>16</v>
      </c>
      <c r="B12">
        <v>0</v>
      </c>
      <c r="C12">
        <v>1</v>
      </c>
      <c r="D12">
        <v>2</v>
      </c>
      <c r="E12">
        <v>3</v>
      </c>
      <c r="F12">
        <v>4</v>
      </c>
      <c r="G12">
        <v>5</v>
      </c>
      <c r="Q12" s="11" t="s">
        <v>36</v>
      </c>
    </row>
    <row r="13" spans="1:21" ht="15.5" x14ac:dyDescent="0.35">
      <c r="A13" t="s">
        <v>17</v>
      </c>
      <c r="C13" s="41">
        <f>235*$B$6</f>
        <v>23500</v>
      </c>
      <c r="D13" s="41">
        <f t="shared" ref="D13:F13" si="0">235*$B$6</f>
        <v>23500</v>
      </c>
      <c r="E13" s="41">
        <f t="shared" si="0"/>
        <v>23500</v>
      </c>
      <c r="F13" s="41">
        <f t="shared" si="0"/>
        <v>23500</v>
      </c>
      <c r="I13" s="23" t="s">
        <v>36</v>
      </c>
      <c r="J13" s="13" t="s">
        <v>33</v>
      </c>
      <c r="K13" s="24" t="s">
        <v>34</v>
      </c>
      <c r="L13" s="13" t="s">
        <v>35</v>
      </c>
      <c r="Q13" s="13"/>
      <c r="R13" s="13" t="s">
        <v>33</v>
      </c>
      <c r="S13" s="24" t="s">
        <v>34</v>
      </c>
      <c r="T13" s="13" t="s">
        <v>35</v>
      </c>
    </row>
    <row r="14" spans="1:21" ht="15.5" x14ac:dyDescent="0.35">
      <c r="A14" t="s">
        <v>18</v>
      </c>
      <c r="C14" s="41">
        <f>95*$B$6</f>
        <v>9500</v>
      </c>
      <c r="D14" s="41">
        <f t="shared" ref="D14:F14" si="1">95*$B$6</f>
        <v>9500</v>
      </c>
      <c r="E14" s="41">
        <f t="shared" si="1"/>
        <v>9500</v>
      </c>
      <c r="F14" s="41">
        <f t="shared" si="1"/>
        <v>9500</v>
      </c>
      <c r="I14" s="13" t="s">
        <v>31</v>
      </c>
      <c r="J14">
        <f>L4</f>
        <v>4244.9615255176359</v>
      </c>
      <c r="K14">
        <f>L14-J14</f>
        <v>6763.4839650145768</v>
      </c>
      <c r="L14">
        <f>L6</f>
        <v>11008.445490532213</v>
      </c>
      <c r="Q14" s="13" t="s">
        <v>31</v>
      </c>
      <c r="R14" s="19">
        <f>T4</f>
        <v>4244.9615255176359</v>
      </c>
      <c r="S14" s="25">
        <f>T14-R14</f>
        <v>6763.4839650145768</v>
      </c>
      <c r="T14" s="19">
        <f>T6</f>
        <v>11008.445490532213</v>
      </c>
    </row>
    <row r="15" spans="1:21" ht="15.5" x14ac:dyDescent="0.35">
      <c r="A15" t="s">
        <v>19</v>
      </c>
      <c r="C15">
        <f>C13-C14</f>
        <v>14000</v>
      </c>
      <c r="D15">
        <f t="shared" ref="D15:F15" si="2">D13-D14</f>
        <v>14000</v>
      </c>
      <c r="E15">
        <f t="shared" si="2"/>
        <v>14000</v>
      </c>
      <c r="F15">
        <f t="shared" si="2"/>
        <v>14000</v>
      </c>
      <c r="I15" s="13" t="s">
        <v>32</v>
      </c>
      <c r="J15">
        <f>K5</f>
        <v>5847.440308883477</v>
      </c>
      <c r="K15">
        <f>L15-J15</f>
        <v>3079.4555191461441</v>
      </c>
      <c r="L15">
        <f>M5</f>
        <v>8926.895828029621</v>
      </c>
      <c r="Q15" s="13" t="s">
        <v>32</v>
      </c>
      <c r="R15" s="19">
        <f>S5</f>
        <v>5847.440308883477</v>
      </c>
      <c r="S15" s="25">
        <f>T15-R15</f>
        <v>3079.4555191461441</v>
      </c>
      <c r="T15" s="19">
        <f>U5</f>
        <v>8926.895828029621</v>
      </c>
    </row>
    <row r="16" spans="1:21" x14ac:dyDescent="0.35">
      <c r="A16" t="s">
        <v>20</v>
      </c>
      <c r="C16">
        <f>$D$8</f>
        <v>3000</v>
      </c>
      <c r="D16">
        <f t="shared" ref="D16:F16" si="3">$D$8</f>
        <v>3000</v>
      </c>
      <c r="E16">
        <f t="shared" si="3"/>
        <v>3000</v>
      </c>
      <c r="F16">
        <f t="shared" si="3"/>
        <v>3000</v>
      </c>
    </row>
    <row r="17" spans="1:20" x14ac:dyDescent="0.35">
      <c r="A17" t="s">
        <v>21</v>
      </c>
      <c r="B17">
        <f>D6</f>
        <v>15000</v>
      </c>
    </row>
    <row r="18" spans="1:20" x14ac:dyDescent="0.35">
      <c r="A18" t="s">
        <v>1</v>
      </c>
      <c r="C18">
        <f>$D$7/5</f>
        <v>1500</v>
      </c>
      <c r="D18">
        <f t="shared" ref="D18:G18" si="4">$D$7/5</f>
        <v>1500</v>
      </c>
      <c r="E18">
        <f t="shared" si="4"/>
        <v>1500</v>
      </c>
      <c r="F18">
        <f t="shared" si="4"/>
        <v>1500</v>
      </c>
      <c r="G18">
        <f t="shared" si="4"/>
        <v>1500</v>
      </c>
    </row>
    <row r="19" spans="1:20" x14ac:dyDescent="0.35">
      <c r="A19" t="s">
        <v>2</v>
      </c>
      <c r="B19">
        <f>B15-B16-B17-B18</f>
        <v>-15000</v>
      </c>
      <c r="C19">
        <f t="shared" ref="C19:G19" si="5">C15-C16-C17-C18</f>
        <v>9500</v>
      </c>
      <c r="D19">
        <f t="shared" si="5"/>
        <v>9500</v>
      </c>
      <c r="E19">
        <f t="shared" si="5"/>
        <v>9500</v>
      </c>
      <c r="F19">
        <f t="shared" si="5"/>
        <v>9500</v>
      </c>
      <c r="G19">
        <f t="shared" si="5"/>
        <v>-1500</v>
      </c>
    </row>
    <row r="20" spans="1:20" x14ac:dyDescent="0.35">
      <c r="A20" t="s">
        <v>22</v>
      </c>
      <c r="B20">
        <f>$D$9*B19</f>
        <v>-3000</v>
      </c>
      <c r="C20">
        <f t="shared" ref="C20:F20" si="6">$D$9*C19</f>
        <v>1900</v>
      </c>
      <c r="D20">
        <f t="shared" si="6"/>
        <v>1900</v>
      </c>
      <c r="E20">
        <f t="shared" si="6"/>
        <v>1900</v>
      </c>
      <c r="F20">
        <f t="shared" si="6"/>
        <v>1900</v>
      </c>
      <c r="G20">
        <f>$D$9*G19</f>
        <v>-300</v>
      </c>
    </row>
    <row r="21" spans="1:20" x14ac:dyDescent="0.35">
      <c r="A21" t="s">
        <v>3</v>
      </c>
      <c r="B21">
        <f>B19-B20</f>
        <v>-12000</v>
      </c>
      <c r="C21">
        <f t="shared" ref="C21:G21" si="7">C19-C20</f>
        <v>7600</v>
      </c>
      <c r="D21">
        <f t="shared" si="7"/>
        <v>7600</v>
      </c>
      <c r="E21">
        <f t="shared" si="7"/>
        <v>7600</v>
      </c>
      <c r="F21">
        <f t="shared" si="7"/>
        <v>7600</v>
      </c>
      <c r="G21">
        <f t="shared" si="7"/>
        <v>-1200</v>
      </c>
    </row>
    <row r="22" spans="1:20" x14ac:dyDescent="0.35">
      <c r="A22" t="s">
        <v>1</v>
      </c>
      <c r="C22">
        <f t="shared" ref="C22:G22" si="8">C18</f>
        <v>1500</v>
      </c>
      <c r="D22">
        <f t="shared" si="8"/>
        <v>1500</v>
      </c>
      <c r="E22">
        <f t="shared" si="8"/>
        <v>1500</v>
      </c>
      <c r="F22">
        <f t="shared" si="8"/>
        <v>1500</v>
      </c>
      <c r="G22">
        <f t="shared" si="8"/>
        <v>1500</v>
      </c>
    </row>
    <row r="23" spans="1:20" x14ac:dyDescent="0.35">
      <c r="A23" t="s">
        <v>23</v>
      </c>
      <c r="B23">
        <f>D7</f>
        <v>7500</v>
      </c>
    </row>
    <row r="24" spans="1:20" x14ac:dyDescent="0.35">
      <c r="A24" t="s">
        <v>10</v>
      </c>
      <c r="B24">
        <f>B4</f>
        <v>0</v>
      </c>
      <c r="C24">
        <f>C3-B3</f>
        <v>2100</v>
      </c>
      <c r="D24">
        <f t="shared" ref="D24:G24" si="9">D3-C3</f>
        <v>0</v>
      </c>
      <c r="E24">
        <f t="shared" si="9"/>
        <v>0</v>
      </c>
      <c r="F24">
        <f t="shared" si="9"/>
        <v>0</v>
      </c>
      <c r="G24">
        <f t="shared" si="9"/>
        <v>-2100</v>
      </c>
      <c r="T24" s="12"/>
    </row>
    <row r="25" spans="1:20" x14ac:dyDescent="0.35">
      <c r="A25" t="s">
        <v>24</v>
      </c>
      <c r="B25">
        <f>B21+B22-B23-B24</f>
        <v>-19500</v>
      </c>
      <c r="C25">
        <f t="shared" ref="C25:G25" si="10">C21+C22-C23-C24</f>
        <v>7000</v>
      </c>
      <c r="D25">
        <f t="shared" si="10"/>
        <v>9100</v>
      </c>
      <c r="E25">
        <f t="shared" si="10"/>
        <v>9100</v>
      </c>
      <c r="F25">
        <f t="shared" si="10"/>
        <v>9100</v>
      </c>
      <c r="G25">
        <f t="shared" si="10"/>
        <v>2400</v>
      </c>
    </row>
    <row r="27" spans="1:20" x14ac:dyDescent="0.35">
      <c r="A27" t="s">
        <v>25</v>
      </c>
      <c r="B27" s="45">
        <f>B25+NPV(B7,C25:G25)</f>
        <v>7626.7035080249225</v>
      </c>
    </row>
  </sheetData>
  <mergeCells count="3">
    <mergeCell ref="S2:U2"/>
    <mergeCell ref="I4:I6"/>
    <mergeCell ref="K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Net working capital</vt:lpstr>
      <vt:lpstr>HomeNet</vt:lpstr>
      <vt:lpstr>break-even sales</vt:lpstr>
      <vt:lpstr>Sensitivity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Shushu</dc:creator>
  <cp:lastModifiedBy>Liao, Shushu</cp:lastModifiedBy>
  <dcterms:created xsi:type="dcterms:W3CDTF">2021-10-22T11:49:26Z</dcterms:created>
  <dcterms:modified xsi:type="dcterms:W3CDTF">2024-10-04T11:20:35Z</dcterms:modified>
</cp:coreProperties>
</file>